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oritz\Dropbox\Wikizinphysik\Dateien\Teletherapie\Absolutdosimetrie\"/>
    </mc:Choice>
  </mc:AlternateContent>
  <bookViews>
    <workbookView xWindow="0" yWindow="0" windowWidth="19200" windowHeight="6470"/>
  </bookViews>
  <sheets>
    <sheet name="X06" sheetId="1" r:id="rId1"/>
    <sheet name="X15" sheetId="2" r:id="rId2"/>
    <sheet name="Elektrone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3" l="1"/>
  <c r="M16" i="3"/>
  <c r="K16" i="3"/>
  <c r="I16" i="3"/>
  <c r="G16" i="3"/>
  <c r="O33" i="3" l="1"/>
  <c r="M33" i="3"/>
  <c r="K33" i="3"/>
  <c r="I33" i="3"/>
  <c r="J27" i="1" l="1"/>
  <c r="J30" i="1" s="1"/>
  <c r="E35" i="1" l="1"/>
  <c r="O22" i="3" l="1"/>
  <c r="M22" i="3"/>
  <c r="K22" i="3"/>
  <c r="I22" i="3"/>
  <c r="G22" i="3"/>
  <c r="O28" i="3" l="1"/>
  <c r="M28" i="3"/>
  <c r="K28" i="3"/>
  <c r="I28" i="3"/>
  <c r="G28" i="3"/>
  <c r="O18" i="3" l="1"/>
  <c r="M18" i="3"/>
  <c r="K18" i="3"/>
  <c r="I18" i="3"/>
  <c r="K26" i="3"/>
  <c r="I39" i="3" l="1"/>
  <c r="I43" i="3" s="1"/>
  <c r="I45" i="3" s="1"/>
  <c r="M39" i="3"/>
  <c r="M43" i="3" s="1"/>
  <c r="M45" i="3" s="1"/>
  <c r="K39" i="3"/>
  <c r="K43" i="3" s="1"/>
  <c r="K45" i="3" s="1"/>
  <c r="O39" i="3"/>
  <c r="O43" i="3" s="1"/>
  <c r="O45" i="3" s="1"/>
  <c r="J27" i="2"/>
  <c r="J30" i="2" s="1"/>
  <c r="J19" i="2"/>
  <c r="J19" i="1"/>
  <c r="E35" i="2" l="1"/>
  <c r="H35" i="2" s="1"/>
  <c r="J38" i="2" s="1"/>
  <c r="H35" i="1"/>
  <c r="J38" i="1" s="1"/>
  <c r="G18" i="3" l="1"/>
  <c r="G33" i="3"/>
  <c r="G39" i="3"/>
  <c r="G43" i="3" s="1"/>
  <c r="G45" i="3" s="1"/>
</calcChain>
</file>

<file path=xl/sharedStrings.xml><?xml version="1.0" encoding="utf-8"?>
<sst xmlns="http://schemas.openxmlformats.org/spreadsheetml/2006/main" count="129" uniqueCount="69">
  <si>
    <t>Q</t>
  </si>
  <si>
    <t>Luftfeuchte</t>
  </si>
  <si>
    <t>Temperatur</t>
  </si>
  <si>
    <t>Sättigung</t>
  </si>
  <si>
    <t>Luftdichte</t>
  </si>
  <si>
    <t>Polarität</t>
  </si>
  <si>
    <t>Messortverschiebung</t>
  </si>
  <si>
    <t>Korrektionsfaktoren</t>
  </si>
  <si>
    <t>Temperatur (°C)</t>
  </si>
  <si>
    <t>Druck (hPa)</t>
  </si>
  <si>
    <t>Kammer (Ser.-Nr.)</t>
  </si>
  <si>
    <t>Kammer (Typ)</t>
  </si>
  <si>
    <t>Linearbeschleuniger (Typ)</t>
  </si>
  <si>
    <t>Linearbeschleuniger (Ser.-Nr.)</t>
  </si>
  <si>
    <t>Monitoreinheiten (MU)</t>
  </si>
  <si>
    <t>Referenzwert</t>
  </si>
  <si>
    <t>Absolutdosis (Gy)</t>
  </si>
  <si>
    <t>Setup</t>
  </si>
  <si>
    <t>Messung der Absolutdosimetrie nach DIN 6800-2</t>
  </si>
  <si>
    <r>
      <t>k</t>
    </r>
    <r>
      <rPr>
        <vertAlign val="subscript"/>
        <sz val="12"/>
        <color theme="1"/>
        <rFont val="Calibri"/>
        <family val="2"/>
        <scheme val="minor"/>
      </rPr>
      <t>pT</t>
    </r>
  </si>
  <si>
    <r>
      <t>k</t>
    </r>
    <r>
      <rPr>
        <vertAlign val="subscript"/>
        <sz val="12"/>
        <color theme="1"/>
        <rFont val="Calibri"/>
        <family val="2"/>
        <scheme val="minor"/>
      </rPr>
      <t>h</t>
    </r>
  </si>
  <si>
    <r>
      <t>k</t>
    </r>
    <r>
      <rPr>
        <vertAlign val="subscript"/>
        <sz val="12"/>
        <color theme="1"/>
        <rFont val="Calibri"/>
        <family val="2"/>
        <scheme val="minor"/>
      </rPr>
      <t>P</t>
    </r>
  </si>
  <si>
    <r>
      <t>k</t>
    </r>
    <r>
      <rPr>
        <vertAlign val="subscript"/>
        <sz val="12"/>
        <color theme="1"/>
        <rFont val="Calibri"/>
        <family val="2"/>
        <scheme val="minor"/>
      </rPr>
      <t>T</t>
    </r>
  </si>
  <si>
    <r>
      <t>D</t>
    </r>
    <r>
      <rPr>
        <vertAlign val="subscript"/>
        <sz val="12"/>
        <color theme="1"/>
        <rFont val="Calibri"/>
        <family val="2"/>
        <scheme val="minor"/>
      </rPr>
      <t>100</t>
    </r>
  </si>
  <si>
    <r>
      <t>D</t>
    </r>
    <r>
      <rPr>
        <vertAlign val="subscript"/>
        <sz val="12"/>
        <color theme="1"/>
        <rFont val="Calibri"/>
        <family val="2"/>
        <scheme val="minor"/>
      </rPr>
      <t>200</t>
    </r>
  </si>
  <si>
    <t>Abweichung</t>
  </si>
  <si>
    <t>Datum, Unterschrift</t>
  </si>
  <si>
    <t>Photonenenergie (MeV)</t>
  </si>
  <si>
    <r>
      <t>k</t>
    </r>
    <r>
      <rPr>
        <vertAlign val="subscript"/>
        <sz val="12"/>
        <color theme="1"/>
        <rFont val="Calibri"/>
        <family val="2"/>
        <scheme val="minor"/>
      </rPr>
      <t>S</t>
    </r>
  </si>
  <si>
    <t>=</t>
  </si>
  <si>
    <r>
      <t>k</t>
    </r>
    <r>
      <rPr>
        <vertAlign val="subscript"/>
        <sz val="12"/>
        <color theme="1"/>
        <rFont val="Calibri"/>
        <family val="2"/>
        <scheme val="minor"/>
      </rPr>
      <t>r</t>
    </r>
  </si>
  <si>
    <t>Elektrometer (Ser.-Nr.)</t>
  </si>
  <si>
    <t>Elektrometer (Typ)</t>
  </si>
  <si>
    <t>10 x 10</t>
  </si>
  <si>
    <r>
      <t>k</t>
    </r>
    <r>
      <rPr>
        <vertAlign val="subscript"/>
        <sz val="14"/>
        <color theme="1"/>
        <rFont val="Calibri"/>
        <family val="2"/>
        <scheme val="minor"/>
      </rPr>
      <t>Gesamt (ohne pT)</t>
    </r>
  </si>
  <si>
    <t xml:space="preserve">        Absolutwert (Gy)</t>
  </si>
  <si>
    <t>Feldgröße (cm x cm)</t>
  </si>
  <si>
    <t>X</t>
  </si>
  <si>
    <r>
      <t>k</t>
    </r>
    <r>
      <rPr>
        <vertAlign val="subscript"/>
        <sz val="12"/>
        <color theme="1"/>
        <rFont val="Calibri"/>
        <family val="2"/>
        <scheme val="minor"/>
      </rPr>
      <t>pT</t>
    </r>
    <r>
      <rPr>
        <sz val="12"/>
        <color theme="1"/>
        <rFont val="Calibri"/>
        <family val="2"/>
        <scheme val="minor"/>
      </rPr>
      <t>-korrigierter
Messwert (Gy)</t>
    </r>
  </si>
  <si>
    <t>Elektronenenergie (MeV)</t>
  </si>
  <si>
    <t>Setup #1</t>
  </si>
  <si>
    <t>Setup #2</t>
  </si>
  <si>
    <t>kpT-korrigierter Messwert (mGy)</t>
  </si>
  <si>
    <t>Absolutwert (mGy)</t>
  </si>
  <si>
    <r>
      <t>Sättigung k</t>
    </r>
    <r>
      <rPr>
        <vertAlign val="subscript"/>
        <sz val="14"/>
        <color theme="1"/>
        <rFont val="Calibri"/>
        <family val="2"/>
        <scheme val="minor"/>
      </rPr>
      <t>S</t>
    </r>
    <r>
      <rPr>
        <sz val="14"/>
        <color theme="1"/>
        <rFont val="Calibri"/>
        <family val="2"/>
        <scheme val="minor"/>
      </rPr>
      <t xml:space="preserve">
1 + (γ + δ  · D</t>
    </r>
    <r>
      <rPr>
        <vertAlign val="superscript"/>
        <sz val="14"/>
        <color theme="1"/>
        <rFont val="Calibri"/>
        <family val="2"/>
        <scheme val="minor"/>
      </rPr>
      <t>P</t>
    </r>
    <r>
      <rPr>
        <sz val="14"/>
        <color theme="1"/>
        <rFont val="Calibri"/>
        <family val="2"/>
        <scheme val="minor"/>
      </rPr>
      <t>) / U</t>
    </r>
  </si>
  <si>
    <t>RpD (cm)</t>
  </si>
  <si>
    <t>Messtiefe (%Dmax)</t>
  </si>
  <si>
    <r>
      <t>Luftdichte k</t>
    </r>
    <r>
      <rPr>
        <vertAlign val="subscript"/>
        <sz val="14"/>
        <color theme="1"/>
        <rFont val="Calibri"/>
        <family val="2"/>
        <scheme val="minor"/>
      </rPr>
      <t>pT</t>
    </r>
  </si>
  <si>
    <r>
      <t>Luftfeuchte k</t>
    </r>
    <r>
      <rPr>
        <vertAlign val="subscript"/>
        <sz val="14"/>
        <color theme="1"/>
        <rFont val="Calibri"/>
        <family val="2"/>
        <scheme val="minor"/>
      </rPr>
      <t>h</t>
    </r>
  </si>
  <si>
    <r>
      <t>Polarität k</t>
    </r>
    <r>
      <rPr>
        <vertAlign val="subscript"/>
        <sz val="14"/>
        <color theme="1"/>
        <rFont val="Calibri"/>
        <family val="2"/>
        <scheme val="minor"/>
      </rPr>
      <t>P</t>
    </r>
  </si>
  <si>
    <r>
      <t>Messortverschiebung k</t>
    </r>
    <r>
      <rPr>
        <vertAlign val="subscript"/>
        <sz val="14"/>
        <color theme="1"/>
        <rFont val="Calibri"/>
        <family val="2"/>
        <scheme val="minor"/>
      </rPr>
      <t>r</t>
    </r>
  </si>
  <si>
    <r>
      <t>Temperatur k</t>
    </r>
    <r>
      <rPr>
        <vertAlign val="subscript"/>
        <sz val="14"/>
        <color theme="1"/>
        <rFont val="Calibri"/>
        <family val="2"/>
        <scheme val="minor"/>
      </rPr>
      <t>T</t>
    </r>
  </si>
  <si>
    <r>
      <t>k</t>
    </r>
    <r>
      <rPr>
        <vertAlign val="subscript"/>
        <sz val="16"/>
        <color theme="1"/>
        <rFont val="Calibri"/>
        <family val="2"/>
        <scheme val="minor"/>
      </rPr>
      <t>Gesamt (ohne pT)</t>
    </r>
  </si>
  <si>
    <t>Referenzwerte (mGy)</t>
  </si>
  <si>
    <t>A</t>
  </si>
  <si>
    <r>
      <t>k</t>
    </r>
    <r>
      <rPr>
        <vertAlign val="subscript"/>
        <sz val="12"/>
        <color theme="1"/>
        <rFont val="Calibri"/>
        <family val="2"/>
        <scheme val="minor"/>
      </rPr>
      <t>Q,R</t>
    </r>
  </si>
  <si>
    <r>
      <t>Q</t>
    </r>
    <r>
      <rPr>
        <vertAlign val="subscript"/>
        <sz val="12"/>
        <color theme="1"/>
        <rFont val="Calibri"/>
        <family val="2"/>
        <scheme val="minor"/>
      </rPr>
      <t>0</t>
    </r>
  </si>
  <si>
    <r>
      <t>Strahlenqualität: 
Parameter A und Q</t>
    </r>
    <r>
      <rPr>
        <vertAlign val="subscript"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 xml:space="preserve"> nach DIN 6800-2 Tab. 8
</t>
    </r>
  </si>
  <si>
    <r>
      <rPr>
        <sz val="13"/>
        <color theme="1"/>
        <rFont val="Calibri"/>
        <family val="2"/>
        <scheme val="minor"/>
      </rPr>
      <t>k</t>
    </r>
    <r>
      <rPr>
        <vertAlign val="subscript"/>
        <sz val="13"/>
        <color theme="1"/>
        <rFont val="Calibri"/>
        <family val="2"/>
        <scheme val="minor"/>
      </rPr>
      <t>E,R</t>
    </r>
    <r>
      <rPr>
        <sz val="13"/>
        <color theme="1"/>
        <rFont val="Calibri"/>
        <family val="2"/>
        <scheme val="minor"/>
      </rPr>
      <t xml:space="preserve"> = A + B </t>
    </r>
    <r>
      <rPr>
        <sz val="13"/>
        <color theme="1"/>
        <rFont val="Times New Roman"/>
        <family val="1"/>
      </rPr>
      <t>·</t>
    </r>
    <r>
      <rPr>
        <sz val="13"/>
        <color theme="1"/>
        <rFont val="Calibri"/>
        <family val="2"/>
      </rPr>
      <t xml:space="preserve"> exp(-R</t>
    </r>
    <r>
      <rPr>
        <vertAlign val="subscript"/>
        <sz val="13"/>
        <color theme="1"/>
        <rFont val="Calibri"/>
        <family val="2"/>
      </rPr>
      <t>50</t>
    </r>
    <r>
      <rPr>
        <sz val="13"/>
        <color theme="1"/>
        <rFont val="Calibri"/>
        <family val="2"/>
      </rPr>
      <t>/C)
mit
A = 0,8858
B = 1,206
C = 3,511
nach DIN 6800-2 Tab. 10</t>
    </r>
  </si>
  <si>
    <r>
      <t>R50 (cm)
=0,00171·R²</t>
    </r>
    <r>
      <rPr>
        <vertAlign val="subscript"/>
        <sz val="13"/>
        <color theme="1"/>
        <rFont val="Calibri"/>
        <family val="2"/>
        <scheme val="minor"/>
      </rPr>
      <t>50,Ion</t>
    </r>
    <r>
      <rPr>
        <sz val="13"/>
        <color theme="1"/>
        <rFont val="Calibri"/>
        <family val="2"/>
        <scheme val="minor"/>
      </rPr>
      <t xml:space="preserve"> + 1,00805·R</t>
    </r>
    <r>
      <rPr>
        <vertAlign val="subscript"/>
        <sz val="13"/>
        <color theme="1"/>
        <rFont val="Calibri"/>
        <family val="2"/>
        <scheme val="minor"/>
      </rPr>
      <t>50,Ion</t>
    </r>
    <r>
      <rPr>
        <sz val="13"/>
        <color theme="1"/>
        <rFont val="Calibri"/>
        <family val="2"/>
        <scheme val="minor"/>
      </rPr>
      <t xml:space="preserve"> - 0,00689</t>
    </r>
  </si>
  <si>
    <r>
      <t>10 x 10 cm² bei R</t>
    </r>
    <r>
      <rPr>
        <vertAlign val="subscript"/>
        <sz val="12"/>
        <color theme="1"/>
        <rFont val="Calibri"/>
        <family val="2"/>
        <scheme val="minor"/>
      </rPr>
      <t>50</t>
    </r>
    <r>
      <rPr>
        <sz val="12"/>
        <color theme="1"/>
        <rFont val="Calibri"/>
        <family val="2"/>
        <scheme val="minor"/>
      </rPr>
      <t xml:space="preserve"> &lt; 7cm
20 x 20 cm² bei R</t>
    </r>
    <r>
      <rPr>
        <vertAlign val="subscript"/>
        <sz val="12"/>
        <color theme="1"/>
        <rFont val="Calibri"/>
        <family val="2"/>
        <scheme val="minor"/>
      </rPr>
      <t>50</t>
    </r>
    <r>
      <rPr>
        <sz val="12"/>
        <color theme="1"/>
        <rFont val="Calibri"/>
        <family val="2"/>
        <scheme val="minor"/>
      </rPr>
      <t xml:space="preserve"> &gt; 7cm</t>
    </r>
  </si>
  <si>
    <r>
      <t>R</t>
    </r>
    <r>
      <rPr>
        <vertAlign val="subscript"/>
        <sz val="14"/>
        <color theme="1"/>
        <rFont val="Calibri"/>
        <family val="2"/>
        <scheme val="minor"/>
      </rPr>
      <t>50, Ion</t>
    </r>
    <r>
      <rPr>
        <sz val="14"/>
        <color theme="1"/>
        <rFont val="Calibri"/>
        <family val="2"/>
        <scheme val="minor"/>
      </rPr>
      <t xml:space="preserve"> (cm) (20x20)</t>
    </r>
  </si>
  <si>
    <r>
      <t>R</t>
    </r>
    <r>
      <rPr>
        <vertAlign val="subscript"/>
        <sz val="14"/>
        <color theme="1"/>
        <rFont val="Calibri"/>
        <family val="2"/>
        <scheme val="minor"/>
      </rPr>
      <t>50, Ion</t>
    </r>
    <r>
      <rPr>
        <sz val="14"/>
        <color theme="1"/>
        <rFont val="Calibri"/>
        <family val="2"/>
        <scheme val="minor"/>
      </rPr>
      <t xml:space="preserve"> (cm) (10x10)</t>
    </r>
  </si>
  <si>
    <r>
      <t>Zur Berechnung des Korrektionsfaktors k</t>
    </r>
    <r>
      <rPr>
        <vertAlign val="subscript"/>
        <sz val="12"/>
        <color theme="1"/>
        <rFont val="Calibri"/>
        <family val="2"/>
        <scheme val="minor"/>
      </rPr>
      <t>E,R</t>
    </r>
    <r>
      <rPr>
        <sz val="12"/>
        <color theme="1"/>
        <rFont val="Calibri"/>
        <family val="2"/>
        <scheme val="minor"/>
      </rPr>
      <t xml:space="preserve"> und der Referenztiefe z</t>
    </r>
    <r>
      <rPr>
        <vertAlign val="subscript"/>
        <sz val="12"/>
        <color theme="1"/>
        <rFont val="Calibri"/>
        <family val="2"/>
        <scheme val="minor"/>
      </rPr>
      <t>ref</t>
    </r>
    <r>
      <rPr>
        <sz val="12"/>
        <color theme="1"/>
        <rFont val="Calibri"/>
        <family val="2"/>
        <scheme val="minor"/>
      </rPr>
      <t xml:space="preserve"> wird die Halbwerttiefe R</t>
    </r>
    <r>
      <rPr>
        <vertAlign val="subscript"/>
        <sz val="12"/>
        <color theme="1"/>
        <rFont val="Calibri"/>
        <family val="2"/>
        <scheme val="minor"/>
      </rPr>
      <t>50</t>
    </r>
    <r>
      <rPr>
        <sz val="12"/>
        <color theme="1"/>
        <rFont val="Calibri"/>
        <family val="2"/>
        <scheme val="minor"/>
      </rPr>
      <t xml:space="preserve"> verwendet, die bei einer Feldgröße an der Oberfläche von 20x20 cm² und einem Fokus-Oberflächen-Abstand von 100 cm ermittelt wurde. Laut DIN 6800-2 muss bei bei R</t>
    </r>
    <r>
      <rPr>
        <vertAlign val="subscript"/>
        <sz val="12"/>
        <color theme="1"/>
        <rFont val="Calibri"/>
        <family val="2"/>
        <scheme val="minor"/>
      </rPr>
      <t>50</t>
    </r>
    <r>
      <rPr>
        <sz val="12"/>
        <color theme="1"/>
        <rFont val="Calibri"/>
        <family val="2"/>
        <scheme val="minor"/>
      </rPr>
      <t>≤7 cm  die Feldgröße mindestens 10x10 cm² betragen. Die so bestimmte Referenztiefe z</t>
    </r>
    <r>
      <rPr>
        <vertAlign val="subscript"/>
        <sz val="12"/>
        <color theme="1"/>
        <rFont val="Calibri"/>
        <family val="2"/>
        <scheme val="minor"/>
      </rPr>
      <t>ref</t>
    </r>
    <r>
      <rPr>
        <sz val="12"/>
        <color theme="1"/>
        <rFont val="Calibri"/>
        <family val="2"/>
        <scheme val="minor"/>
      </rPr>
      <t xml:space="preserve"> wird auch für Dosismessungen bei von dieser Feldgröße abweichenden Feldgrößen verwendet. Bei Dosismessungen in der Referenztiefe bei anderen als dieser Feldgröße kann unter diesen Voraussetzungen laut DIN k</t>
    </r>
    <r>
      <rPr>
        <vertAlign val="subscript"/>
        <sz val="12"/>
        <color theme="1"/>
        <rFont val="Calibri"/>
        <family val="2"/>
        <scheme val="minor"/>
      </rPr>
      <t>NR,E</t>
    </r>
    <r>
      <rPr>
        <sz val="12"/>
        <color theme="1"/>
        <rFont val="Calibri"/>
        <family val="2"/>
        <scheme val="minor"/>
      </rPr>
      <t>= 1 angenommen werden.</t>
    </r>
  </si>
  <si>
    <t>Hier als Beispiel: TM 31003, 0,3cm³ Semiflex</t>
  </si>
  <si>
    <t>Messtiefe exkl. Bezugspunktverschiebung (cm)</t>
  </si>
  <si>
    <t>Hier als Beispiel: TM 34001, 0,35 cm³ Roos</t>
  </si>
  <si>
    <r>
      <t>Messtiefe exkl. Bezugspunkt verschiebung (cm)
z</t>
    </r>
    <r>
      <rPr>
        <vertAlign val="subscript"/>
        <sz val="12"/>
        <color theme="1"/>
        <rFont val="Calibri"/>
        <family val="2"/>
        <scheme val="minor"/>
      </rPr>
      <t>Ref</t>
    </r>
    <r>
      <rPr>
        <sz val="12"/>
        <color theme="1"/>
        <rFont val="Calibri"/>
        <family val="2"/>
        <scheme val="minor"/>
      </rPr>
      <t xml:space="preserve"> = 0,6 · R</t>
    </r>
    <r>
      <rPr>
        <vertAlign val="subscript"/>
        <sz val="12"/>
        <color theme="1"/>
        <rFont val="Calibri"/>
        <family val="2"/>
        <scheme val="minor"/>
      </rPr>
      <t>50</t>
    </r>
    <r>
      <rPr>
        <sz val="12"/>
        <color theme="1"/>
        <rFont val="Calibri"/>
        <family val="2"/>
        <scheme val="minor"/>
      </rPr>
      <t xml:space="preserve"> - 0,1</t>
    </r>
  </si>
  <si>
    <t>Hinweis (nicht drucken):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</si>
</sst>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vertAlign val="subscript"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theme="1"/>
      <name val="Calibri"/>
      <family val="2"/>
    </font>
    <font>
      <vertAlign val="subscript"/>
      <sz val="13"/>
      <color theme="1"/>
      <name val="Calibri"/>
      <family val="2"/>
    </font>
    <font>
      <u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959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6A2D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6ABD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0" xfId="0" applyFont="1" applyProtection="1"/>
    <xf numFmtId="0" fontId="3" fillId="0" borderId="9" xfId="0" applyFont="1" applyBorder="1" applyAlignment="1" applyProtection="1">
      <alignment horizontal="center" vertical="center" textRotation="90"/>
    </xf>
    <xf numFmtId="0" fontId="1" fillId="0" borderId="11" xfId="0" applyFont="1" applyBorder="1" applyProtection="1"/>
    <xf numFmtId="0" fontId="3" fillId="0" borderId="0" xfId="0" applyFont="1" applyBorder="1" applyAlignment="1" applyProtection="1">
      <alignment horizontal="center" vertical="center" textRotation="90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5" fillId="16" borderId="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16" borderId="27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64" fontId="1" fillId="0" borderId="32" xfId="0" applyNumberFormat="1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/>
    </xf>
    <xf numFmtId="2" fontId="6" fillId="13" borderId="21" xfId="0" applyNumberFormat="1" applyFont="1" applyFill="1" applyBorder="1" applyAlignment="1" applyProtection="1">
      <alignment horizontal="center" vertical="center"/>
    </xf>
    <xf numFmtId="2" fontId="6" fillId="13" borderId="23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166" fontId="1" fillId="0" borderId="2" xfId="0" applyNumberFormat="1" applyFont="1" applyFill="1" applyBorder="1" applyAlignment="1" applyProtection="1">
      <alignment horizontal="center" vertical="center"/>
    </xf>
    <xf numFmtId="166" fontId="1" fillId="0" borderId="2" xfId="0" applyNumberFormat="1" applyFont="1" applyBorder="1" applyAlignment="1" applyProtection="1">
      <alignment horizontal="center" vertical="center"/>
    </xf>
    <xf numFmtId="166" fontId="1" fillId="0" borderId="14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vertical="center"/>
    </xf>
    <xf numFmtId="164" fontId="1" fillId="0" borderId="3" xfId="0" applyNumberFormat="1" applyFont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wrapText="1"/>
    </xf>
    <xf numFmtId="166" fontId="1" fillId="0" borderId="2" xfId="0" applyNumberFormat="1" applyFont="1" applyFill="1" applyBorder="1" applyAlignment="1" applyProtection="1">
      <alignment horizontal="center" vertical="center" wrapText="1"/>
    </xf>
    <xf numFmtId="166" fontId="1" fillId="0" borderId="2" xfId="0" applyNumberFormat="1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vertical="center" wrapText="1"/>
    </xf>
    <xf numFmtId="165" fontId="1" fillId="0" borderId="6" xfId="0" applyNumberFormat="1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 textRotation="90"/>
    </xf>
    <xf numFmtId="0" fontId="1" fillId="0" borderId="21" xfId="0" applyFont="1" applyFill="1" applyBorder="1" applyAlignment="1" applyProtection="1">
      <alignment horizontal="center" vertical="center" wrapText="1"/>
    </xf>
    <xf numFmtId="165" fontId="1" fillId="5" borderId="21" xfId="0" applyNumberFormat="1" applyFont="1" applyFill="1" applyBorder="1" applyAlignment="1" applyProtection="1">
      <alignment horizontal="center" vertical="center" wrapText="1"/>
    </xf>
    <xf numFmtId="165" fontId="1" fillId="0" borderId="21" xfId="0" applyNumberFormat="1" applyFont="1" applyFill="1" applyBorder="1" applyAlignment="1" applyProtection="1">
      <alignment horizontal="center" vertical="center" wrapText="1"/>
    </xf>
    <xf numFmtId="165" fontId="1" fillId="0" borderId="21" xfId="0" applyNumberFormat="1" applyFont="1" applyFill="1" applyBorder="1" applyAlignment="1" applyProtection="1">
      <alignment horizontal="center" vertical="center"/>
    </xf>
    <xf numFmtId="165" fontId="1" fillId="5" borderId="23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textRotation="90"/>
    </xf>
    <xf numFmtId="0" fontId="1" fillId="0" borderId="21" xfId="0" applyFont="1" applyFill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center" vertical="center"/>
    </xf>
    <xf numFmtId="165" fontId="1" fillId="0" borderId="21" xfId="0" applyNumberFormat="1" applyFont="1" applyBorder="1" applyAlignment="1" applyProtection="1">
      <alignment horizontal="center" vertical="center"/>
    </xf>
    <xf numFmtId="165" fontId="1" fillId="0" borderId="50" xfId="0" applyNumberFormat="1" applyFont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 wrapText="1"/>
    </xf>
    <xf numFmtId="166" fontId="1" fillId="0" borderId="9" xfId="0" applyNumberFormat="1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166" fontId="11" fillId="0" borderId="43" xfId="0" applyNumberFormat="1" applyFont="1" applyFill="1" applyBorder="1" applyAlignment="1" applyProtection="1">
      <alignment horizontal="center" vertical="center" wrapText="1"/>
    </xf>
    <xf numFmtId="166" fontId="11" fillId="0" borderId="0" xfId="0" applyNumberFormat="1" applyFont="1" applyFill="1" applyBorder="1" applyAlignment="1" applyProtection="1">
      <alignment horizontal="center" vertical="center" wrapText="1"/>
    </xf>
    <xf numFmtId="166" fontId="11" fillId="0" borderId="4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166" fontId="8" fillId="13" borderId="42" xfId="0" applyNumberFormat="1" applyFont="1" applyFill="1" applyBorder="1" applyAlignment="1" applyProtection="1">
      <alignment horizontal="center" vertical="center" wrapText="1"/>
    </xf>
    <xf numFmtId="166" fontId="8" fillId="13" borderId="45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43" xfId="0" applyFont="1" applyFill="1" applyBorder="1" applyAlignment="1" applyProtection="1">
      <alignment vertical="center" wrapText="1"/>
    </xf>
    <xf numFmtId="0" fontId="1" fillId="0" borderId="44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10" fontId="8" fillId="8" borderId="46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10" fontId="1" fillId="0" borderId="16" xfId="0" applyNumberFormat="1" applyFont="1" applyFill="1" applyBorder="1" applyAlignment="1" applyProtection="1">
      <alignment horizontal="center" vertical="center" wrapText="1"/>
    </xf>
    <xf numFmtId="10" fontId="8" fillId="8" borderId="47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Protection="1"/>
    <xf numFmtId="0" fontId="1" fillId="0" borderId="18" xfId="0" applyFont="1" applyBorder="1" applyAlignment="1" applyProtection="1">
      <alignment horizontal="left" vertical="center"/>
    </xf>
    <xf numFmtId="0" fontId="3" fillId="10" borderId="20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Protection="1"/>
    <xf numFmtId="0" fontId="1" fillId="4" borderId="4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165" fontId="7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166" fontId="1" fillId="7" borderId="48" xfId="0" applyNumberFormat="1" applyFont="1" applyFill="1" applyBorder="1" applyAlignment="1" applyProtection="1">
      <alignment horizontal="center" vertical="center" wrapText="1"/>
      <protection locked="0"/>
    </xf>
    <xf numFmtId="166" fontId="1" fillId="7" borderId="49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16" xfId="0" applyNumberFormat="1" applyFont="1" applyFill="1" applyBorder="1" applyAlignment="1" applyProtection="1">
      <alignment horizontal="center" vertical="center"/>
    </xf>
    <xf numFmtId="10" fontId="1" fillId="0" borderId="28" xfId="0" applyNumberFormat="1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vertical="center"/>
    </xf>
    <xf numFmtId="165" fontId="1" fillId="0" borderId="3" xfId="0" applyNumberFormat="1" applyFont="1" applyBorder="1" applyAlignment="1" applyProtection="1">
      <alignment vertical="center" wrapText="1"/>
    </xf>
    <xf numFmtId="165" fontId="1" fillId="0" borderId="0" xfId="0" applyNumberFormat="1" applyFont="1" applyBorder="1" applyAlignment="1" applyProtection="1">
      <alignment vertical="center" wrapText="1"/>
    </xf>
    <xf numFmtId="165" fontId="1" fillId="0" borderId="3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165" fontId="1" fillId="0" borderId="16" xfId="0" applyNumberFormat="1" applyFont="1" applyBorder="1" applyAlignment="1" applyProtection="1">
      <alignment vertical="center" wrapText="1"/>
    </xf>
    <xf numFmtId="165" fontId="1" fillId="0" borderId="16" xfId="0" applyNumberFormat="1" applyFont="1" applyFill="1" applyBorder="1" applyAlignment="1" applyProtection="1">
      <alignment vertical="center"/>
    </xf>
    <xf numFmtId="165" fontId="1" fillId="0" borderId="6" xfId="0" applyNumberFormat="1" applyFont="1" applyBorder="1" applyAlignment="1" applyProtection="1">
      <alignment horizontal="center" vertical="center"/>
    </xf>
    <xf numFmtId="165" fontId="1" fillId="0" borderId="14" xfId="0" applyNumberFormat="1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3" xfId="0" applyFont="1" applyBorder="1" applyProtection="1"/>
    <xf numFmtId="0" fontId="1" fillId="0" borderId="51" xfId="0" applyFont="1" applyBorder="1" applyProtection="1"/>
    <xf numFmtId="0" fontId="1" fillId="5" borderId="1" xfId="0" applyFont="1" applyFill="1" applyBorder="1" applyAlignment="1" applyProtection="1">
      <alignment horizontal="left" vertical="center"/>
    </xf>
    <xf numFmtId="0" fontId="1" fillId="5" borderId="2" xfId="0" applyFont="1" applyFill="1" applyBorder="1" applyAlignment="1" applyProtection="1">
      <alignment horizontal="left" vertical="center"/>
    </xf>
    <xf numFmtId="0" fontId="1" fillId="5" borderId="24" xfId="0" applyFont="1" applyFill="1" applyBorder="1" applyAlignment="1" applyProtection="1">
      <alignment horizontal="left" vertical="center"/>
    </xf>
    <xf numFmtId="0" fontId="1" fillId="5" borderId="9" xfId="0" applyFont="1" applyFill="1" applyBorder="1" applyAlignment="1" applyProtection="1">
      <alignment horizontal="left" vertical="center"/>
    </xf>
    <xf numFmtId="0" fontId="1" fillId="5" borderId="7" xfId="0" applyFont="1" applyFill="1" applyBorder="1" applyAlignment="1" applyProtection="1">
      <alignment horizontal="left" vertical="center"/>
    </xf>
    <xf numFmtId="0" fontId="1" fillId="5" borderId="0" xfId="0" applyFont="1" applyFill="1" applyBorder="1" applyAlignment="1" applyProtection="1">
      <alignment horizontal="left" vertical="center"/>
    </xf>
    <xf numFmtId="0" fontId="1" fillId="5" borderId="5" xfId="0" applyFont="1" applyFill="1" applyBorder="1" applyAlignment="1" applyProtection="1">
      <alignment horizontal="left" vertical="center"/>
    </xf>
    <xf numFmtId="0" fontId="1" fillId="5" borderId="6" xfId="0" applyFont="1" applyFill="1" applyBorder="1" applyAlignment="1" applyProtection="1">
      <alignment horizontal="left" vertical="center"/>
    </xf>
    <xf numFmtId="165" fontId="1" fillId="0" borderId="18" xfId="0" applyNumberFormat="1" applyFont="1" applyBorder="1" applyAlignment="1" applyProtection="1">
      <alignment horizontal="center" vertical="center"/>
    </xf>
    <xf numFmtId="165" fontId="1" fillId="0" borderId="19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165" fontId="1" fillId="0" borderId="2" xfId="0" applyNumberFormat="1" applyFont="1" applyBorder="1" applyAlignment="1" applyProtection="1">
      <alignment horizontal="center" vertical="center"/>
    </xf>
    <xf numFmtId="165" fontId="1" fillId="0" borderId="14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3" fillId="9" borderId="20" xfId="0" applyFont="1" applyFill="1" applyBorder="1" applyAlignment="1" applyProtection="1">
      <alignment horizontal="center"/>
    </xf>
    <xf numFmtId="0" fontId="3" fillId="9" borderId="21" xfId="0" applyFont="1" applyFill="1" applyBorder="1" applyAlignment="1" applyProtection="1">
      <alignment horizontal="center"/>
    </xf>
    <xf numFmtId="0" fontId="3" fillId="9" borderId="23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textRotation="90"/>
    </xf>
    <xf numFmtId="0" fontId="3" fillId="2" borderId="13" xfId="0" applyFont="1" applyFill="1" applyBorder="1" applyAlignment="1" applyProtection="1">
      <alignment horizontal="center" vertical="center" textRotation="90"/>
    </xf>
    <xf numFmtId="0" fontId="3" fillId="2" borderId="15" xfId="0" applyFont="1" applyFill="1" applyBorder="1" applyAlignment="1" applyProtection="1">
      <alignment horizontal="center" vertical="center" textRotation="90"/>
    </xf>
    <xf numFmtId="0" fontId="1" fillId="0" borderId="21" xfId="0" applyFont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0" fontId="1" fillId="12" borderId="22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1" fillId="11" borderId="8" xfId="0" applyFont="1" applyFill="1" applyBorder="1" applyAlignment="1" applyProtection="1">
      <alignment horizontal="center" vertical="center"/>
    </xf>
    <xf numFmtId="0" fontId="1" fillId="11" borderId="15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left" vertical="center"/>
    </xf>
    <xf numFmtId="0" fontId="1" fillId="10" borderId="35" xfId="0" applyFont="1" applyFill="1" applyBorder="1" applyAlignment="1" applyProtection="1">
      <alignment horizontal="center" vertical="center"/>
    </xf>
    <xf numFmtId="0" fontId="1" fillId="10" borderId="11" xfId="0" applyFont="1" applyFill="1" applyBorder="1" applyAlignment="1" applyProtection="1">
      <alignment horizontal="center" vertical="center"/>
    </xf>
    <xf numFmtId="0" fontId="1" fillId="10" borderId="12" xfId="0" applyFont="1" applyFill="1" applyBorder="1" applyAlignment="1" applyProtection="1">
      <alignment horizontal="center" vertical="center"/>
    </xf>
    <xf numFmtId="0" fontId="1" fillId="10" borderId="39" xfId="0" applyFont="1" applyFill="1" applyBorder="1" applyAlignment="1" applyProtection="1">
      <alignment horizontal="center" vertical="center"/>
    </xf>
    <xf numFmtId="0" fontId="1" fillId="10" borderId="3" xfId="0" applyFont="1" applyFill="1" applyBorder="1" applyAlignment="1" applyProtection="1">
      <alignment horizontal="center" vertical="center"/>
    </xf>
    <xf numFmtId="0" fontId="1" fillId="10" borderId="25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left" vertical="center" wrapText="1"/>
    </xf>
    <xf numFmtId="0" fontId="1" fillId="5" borderId="3" xfId="0" applyFont="1" applyFill="1" applyBorder="1" applyAlignment="1" applyProtection="1">
      <alignment horizontal="left" vertical="center" wrapText="1"/>
    </xf>
    <xf numFmtId="0" fontId="1" fillId="5" borderId="7" xfId="0" applyFont="1" applyFill="1" applyBorder="1" applyAlignment="1" applyProtection="1">
      <alignment horizontal="left" vertical="center" wrapText="1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5" borderId="26" xfId="0" applyFont="1" applyFill="1" applyBorder="1" applyAlignment="1" applyProtection="1">
      <alignment horizontal="left" vertical="center" wrapText="1"/>
    </xf>
    <xf numFmtId="0" fontId="1" fillId="5" borderId="16" xfId="0" applyFont="1" applyFill="1" applyBorder="1" applyAlignment="1" applyProtection="1">
      <alignment horizontal="left" vertical="center" wrapText="1"/>
    </xf>
    <xf numFmtId="0" fontId="9" fillId="7" borderId="30" xfId="0" applyFont="1" applyFill="1" applyBorder="1" applyAlignment="1" applyProtection="1">
      <alignment horizontal="center" vertical="center"/>
      <protection locked="0"/>
    </xf>
    <xf numFmtId="0" fontId="9" fillId="7" borderId="31" xfId="0" applyFont="1" applyFill="1" applyBorder="1" applyAlignment="1" applyProtection="1">
      <alignment horizontal="center" vertical="center"/>
      <protection locked="0"/>
    </xf>
    <xf numFmtId="165" fontId="9" fillId="5" borderId="38" xfId="0" applyNumberFormat="1" applyFont="1" applyFill="1" applyBorder="1" applyAlignment="1" applyProtection="1">
      <alignment horizontal="center" vertical="center"/>
    </xf>
    <xf numFmtId="165" fontId="9" fillId="5" borderId="34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 textRotation="90"/>
    </xf>
    <xf numFmtId="0" fontId="3" fillId="6" borderId="13" xfId="0" applyFont="1" applyFill="1" applyBorder="1" applyAlignment="1" applyProtection="1">
      <alignment horizontal="center" vertical="center" textRotation="90"/>
    </xf>
    <xf numFmtId="0" fontId="3" fillId="6" borderId="15" xfId="0" applyFont="1" applyFill="1" applyBorder="1" applyAlignment="1" applyProtection="1">
      <alignment horizontal="center" vertical="center" textRotation="90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8" fillId="13" borderId="21" xfId="0" applyFont="1" applyFill="1" applyBorder="1" applyAlignment="1" applyProtection="1">
      <alignment horizontal="center" vertical="center"/>
    </xf>
    <xf numFmtId="0" fontId="8" fillId="13" borderId="23" xfId="0" applyFont="1" applyFill="1" applyBorder="1" applyAlignment="1" applyProtection="1">
      <alignment horizontal="center" vertical="center"/>
    </xf>
    <xf numFmtId="0" fontId="1" fillId="7" borderId="11" xfId="0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10" fontId="9" fillId="8" borderId="9" xfId="0" applyNumberFormat="1" applyFont="1" applyFill="1" applyBorder="1" applyAlignment="1" applyProtection="1">
      <alignment horizontal="center" vertical="center"/>
    </xf>
    <xf numFmtId="10" fontId="9" fillId="8" borderId="27" xfId="0" applyNumberFormat="1" applyFont="1" applyFill="1" applyBorder="1" applyAlignment="1" applyProtection="1">
      <alignment horizontal="center" vertical="center"/>
    </xf>
    <xf numFmtId="10" fontId="9" fillId="8" borderId="16" xfId="0" applyNumberFormat="1" applyFont="1" applyFill="1" applyBorder="1" applyAlignment="1" applyProtection="1">
      <alignment horizontal="center" vertical="center"/>
    </xf>
    <xf numFmtId="10" fontId="9" fillId="8" borderId="28" xfId="0" applyNumberFormat="1" applyFont="1" applyFill="1" applyBorder="1" applyAlignment="1" applyProtection="1">
      <alignment horizontal="center" vertical="center"/>
    </xf>
    <xf numFmtId="165" fontId="9" fillId="13" borderId="40" xfId="0" applyNumberFormat="1" applyFont="1" applyFill="1" applyBorder="1" applyAlignment="1" applyProtection="1">
      <alignment horizontal="center" vertical="center"/>
    </xf>
    <xf numFmtId="165" fontId="9" fillId="13" borderId="6" xfId="0" applyNumberFormat="1" applyFont="1" applyFill="1" applyBorder="1" applyAlignment="1" applyProtection="1">
      <alignment horizontal="center" vertical="center"/>
    </xf>
    <xf numFmtId="165" fontId="9" fillId="13" borderId="41" xfId="0" applyNumberFormat="1" applyFont="1" applyFill="1" applyBorder="1" applyAlignment="1" applyProtection="1">
      <alignment horizontal="center" vertical="center"/>
    </xf>
    <xf numFmtId="165" fontId="9" fillId="13" borderId="36" xfId="0" applyNumberFormat="1" applyFont="1" applyFill="1" applyBorder="1" applyAlignment="1" applyProtection="1">
      <alignment horizontal="center" vertical="center"/>
    </xf>
    <xf numFmtId="165" fontId="9" fillId="13" borderId="18" xfId="0" applyNumberFormat="1" applyFont="1" applyFill="1" applyBorder="1" applyAlignment="1" applyProtection="1">
      <alignment horizontal="center" vertical="center"/>
    </xf>
    <xf numFmtId="165" fontId="9" fillId="13" borderId="19" xfId="0" applyNumberFormat="1" applyFont="1" applyFill="1" applyBorder="1" applyAlignment="1" applyProtection="1">
      <alignment horizontal="center" vertical="center"/>
    </xf>
    <xf numFmtId="0" fontId="1" fillId="15" borderId="29" xfId="0" applyFont="1" applyFill="1" applyBorder="1" applyAlignment="1" applyProtection="1">
      <alignment horizontal="center" vertical="center" wrapText="1"/>
    </xf>
    <xf numFmtId="0" fontId="1" fillId="15" borderId="30" xfId="0" applyFont="1" applyFill="1" applyBorder="1" applyAlignment="1" applyProtection="1">
      <alignment horizontal="center" vertical="center" wrapText="1"/>
    </xf>
    <xf numFmtId="0" fontId="6" fillId="14" borderId="33" xfId="0" applyFont="1" applyFill="1" applyBorder="1" applyAlignment="1" applyProtection="1">
      <alignment horizontal="center" vertical="center" wrapText="1"/>
    </xf>
    <xf numFmtId="0" fontId="6" fillId="14" borderId="37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textRotation="90"/>
    </xf>
    <xf numFmtId="0" fontId="13" fillId="2" borderId="13" xfId="0" applyFont="1" applyFill="1" applyBorder="1" applyAlignment="1" applyProtection="1">
      <alignment horizontal="center" vertical="center" textRotation="90"/>
    </xf>
    <xf numFmtId="0" fontId="13" fillId="2" borderId="15" xfId="0" applyFont="1" applyFill="1" applyBorder="1" applyAlignment="1" applyProtection="1">
      <alignment horizontal="center" vertical="center" textRotation="90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" vertical="center" wrapText="1"/>
    </xf>
    <xf numFmtId="164" fontId="5" fillId="16" borderId="0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/>
    </xf>
    <xf numFmtId="0" fontId="1" fillId="18" borderId="2" xfId="0" applyFont="1" applyFill="1" applyBorder="1" applyAlignment="1" applyProtection="1">
      <alignment horizontal="center" vertical="center"/>
    </xf>
    <xf numFmtId="0" fontId="1" fillId="18" borderId="14" xfId="0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17" borderId="8" xfId="0" applyFont="1" applyFill="1" applyBorder="1" applyAlignment="1" applyProtection="1">
      <alignment horizontal="center" vertical="center" wrapText="1"/>
    </xf>
    <xf numFmtId="0" fontId="6" fillId="17" borderId="9" xfId="0" applyFont="1" applyFill="1" applyBorder="1" applyAlignment="1" applyProtection="1">
      <alignment horizontal="center" vertical="center" wrapText="1"/>
    </xf>
    <xf numFmtId="0" fontId="6" fillId="10" borderId="13" xfId="0" applyFont="1" applyFill="1" applyBorder="1" applyAlignment="1" applyProtection="1">
      <alignment horizontal="center" vertical="center" wrapText="1"/>
    </xf>
    <xf numFmtId="0" fontId="6" fillId="10" borderId="0" xfId="0" applyFont="1" applyFill="1" applyBorder="1" applyAlignment="1" applyProtection="1">
      <alignment horizontal="center" vertical="center" wrapText="1"/>
    </xf>
    <xf numFmtId="165" fontId="1" fillId="0" borderId="3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16" xfId="0" applyNumberFormat="1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64" fontId="5" fillId="16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/>
    </xf>
    <xf numFmtId="164" fontId="1" fillId="0" borderId="25" xfId="0" applyNumberFormat="1" applyFont="1" applyFill="1" applyBorder="1" applyAlignment="1" applyProtection="1">
      <alignment horizontal="center" vertical="center"/>
    </xf>
    <xf numFmtId="164" fontId="1" fillId="0" borderId="41" xfId="0" applyNumberFormat="1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/>
    </xf>
    <xf numFmtId="0" fontId="3" fillId="10" borderId="20" xfId="0" applyFont="1" applyFill="1" applyBorder="1" applyAlignment="1" applyProtection="1">
      <alignment horizontal="center" vertical="center"/>
    </xf>
    <xf numFmtId="0" fontId="3" fillId="10" borderId="21" xfId="0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 textRotation="90"/>
    </xf>
    <xf numFmtId="0" fontId="13" fillId="6" borderId="13" xfId="0" applyFont="1" applyFill="1" applyBorder="1" applyAlignment="1" applyProtection="1">
      <alignment horizontal="center" vertical="center" textRotation="90"/>
    </xf>
    <xf numFmtId="0" fontId="13" fillId="6" borderId="15" xfId="0" applyFont="1" applyFill="1" applyBorder="1" applyAlignment="1" applyProtection="1">
      <alignment horizontal="center" vertical="center" textRotation="90"/>
    </xf>
    <xf numFmtId="0" fontId="1" fillId="0" borderId="5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52" xfId="0" applyFont="1" applyBorder="1" applyAlignment="1" applyProtection="1">
      <alignment horizontal="left" vertical="top" wrapText="1"/>
    </xf>
    <xf numFmtId="165" fontId="1" fillId="0" borderId="25" xfId="0" applyNumberFormat="1" applyFont="1" applyFill="1" applyBorder="1" applyAlignment="1" applyProtection="1">
      <alignment horizontal="center" vertical="center" wrapText="1"/>
    </xf>
    <xf numFmtId="165" fontId="1" fillId="0" borderId="32" xfId="0" applyNumberFormat="1" applyFont="1" applyFill="1" applyBorder="1" applyAlignment="1" applyProtection="1">
      <alignment horizontal="center" vertical="center" wrapText="1"/>
    </xf>
    <xf numFmtId="165" fontId="1" fillId="0" borderId="28" xfId="0" applyNumberFormat="1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11" borderId="15" xfId="0" applyFont="1" applyFill="1" applyBorder="1" applyAlignment="1" applyProtection="1">
      <alignment horizontal="center" vertical="center" wrapText="1"/>
    </xf>
    <xf numFmtId="0" fontId="6" fillId="11" borderId="16" xfId="0" applyFont="1" applyFill="1" applyBorder="1" applyAlignment="1" applyProtection="1">
      <alignment horizontal="center" vertical="center" wrapText="1"/>
    </xf>
    <xf numFmtId="0" fontId="3" fillId="14" borderId="20" xfId="0" applyFont="1" applyFill="1" applyBorder="1" applyAlignment="1" applyProtection="1">
      <alignment horizontal="center" vertical="center" wrapText="1"/>
    </xf>
    <xf numFmtId="0" fontId="3" fillId="14" borderId="21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D9595"/>
      <color rgb="FFFF4B4B"/>
      <color rgb="FF76ABDC"/>
      <color rgb="FFFF6600"/>
      <color rgb="FF66A2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302559</xdr:colOff>
      <xdr:row>27</xdr:row>
      <xdr:rowOff>135185</xdr:rowOff>
    </xdr:from>
    <xdr:to>
      <xdr:col>5</xdr:col>
      <xdr:colOff>324971</xdr:colOff>
      <xdr:row>29</xdr:row>
      <xdr:rowOff>175933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71" y="8293067"/>
          <a:ext cx="2420471" cy="66827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302559</xdr:colOff>
      <xdr:row>27</xdr:row>
      <xdr:rowOff>135185</xdr:rowOff>
    </xdr:from>
    <xdr:to>
      <xdr:col>5</xdr:col>
      <xdr:colOff>324973</xdr:colOff>
      <xdr:row>29</xdr:row>
      <xdr:rowOff>175933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634" y="8307635"/>
          <a:ext cx="2422712" cy="6693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tabSelected="1" zoomScale="55" zoomScaleNormal="55" workbookViewId="0">
      <selection activeCell="P6" sqref="P6"/>
    </sheetView>
  </sheetViews>
  <sheetFormatPr baseColWidth="10" defaultColWidth="11.453125" defaultRowHeight="25" customHeight="1" x14ac:dyDescent="0.35"/>
  <cols>
    <col min="1" max="1" width="2.6328125" style="1" customWidth="1"/>
    <col min="2" max="2" width="18.7265625" style="1" bestFit="1" customWidth="1"/>
    <col min="3" max="3" width="1.7265625" style="1" customWidth="1"/>
    <col min="4" max="4" width="8.7265625" style="1" customWidth="1"/>
    <col min="5" max="5" width="27.26953125" style="1" customWidth="1"/>
    <col min="6" max="6" width="8.81640625" style="1" customWidth="1"/>
    <col min="7" max="7" width="1.54296875" style="1" customWidth="1"/>
    <col min="8" max="8" width="20.453125" style="1" bestFit="1" customWidth="1"/>
    <col min="9" max="9" width="1.7265625" style="1" customWidth="1"/>
    <col min="10" max="10" width="11.453125" style="1"/>
    <col min="11" max="11" width="1.7265625" style="1" customWidth="1"/>
    <col min="12" max="12" width="6.7265625" style="1" bestFit="1" customWidth="1"/>
    <col min="13" max="16384" width="11.453125" style="1"/>
  </cols>
  <sheetData>
    <row r="1" spans="2:13" ht="10" customHeight="1" thickBot="1" x14ac:dyDescent="0.4"/>
    <row r="2" spans="2:13" ht="25" customHeight="1" thickBot="1" x14ac:dyDescent="0.55000000000000004">
      <c r="B2" s="143" t="s">
        <v>18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2:13" ht="25" customHeight="1" thickBot="1" x14ac:dyDescent="0.4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2:13" ht="25" customHeight="1" x14ac:dyDescent="0.35">
      <c r="B4" s="146" t="s">
        <v>17</v>
      </c>
      <c r="C4" s="2"/>
      <c r="D4" s="162" t="s">
        <v>12</v>
      </c>
      <c r="E4" s="163"/>
      <c r="F4" s="163"/>
      <c r="G4" s="3"/>
      <c r="H4" s="160"/>
      <c r="I4" s="160"/>
      <c r="J4" s="160"/>
      <c r="K4" s="160"/>
      <c r="L4" s="160"/>
      <c r="M4" s="161"/>
    </row>
    <row r="5" spans="2:13" ht="25" customHeight="1" x14ac:dyDescent="0.35">
      <c r="B5" s="147"/>
      <c r="C5" s="4"/>
      <c r="D5" s="156" t="s">
        <v>13</v>
      </c>
      <c r="E5" s="157"/>
      <c r="F5" s="157"/>
      <c r="G5" s="5"/>
      <c r="H5" s="137"/>
      <c r="I5" s="137"/>
      <c r="J5" s="137"/>
      <c r="K5" s="137"/>
      <c r="L5" s="137"/>
      <c r="M5" s="138"/>
    </row>
    <row r="6" spans="2:13" ht="25" customHeight="1" x14ac:dyDescent="0.35">
      <c r="B6" s="147"/>
      <c r="C6" s="4"/>
      <c r="D6" s="156" t="s">
        <v>11</v>
      </c>
      <c r="E6" s="157"/>
      <c r="F6" s="157"/>
      <c r="G6" s="6"/>
      <c r="H6" s="137" t="s">
        <v>64</v>
      </c>
      <c r="I6" s="137"/>
      <c r="J6" s="137"/>
      <c r="K6" s="137"/>
      <c r="L6" s="137"/>
      <c r="M6" s="138"/>
    </row>
    <row r="7" spans="2:13" ht="25" customHeight="1" x14ac:dyDescent="0.35">
      <c r="B7" s="147"/>
      <c r="C7" s="4"/>
      <c r="D7" s="156" t="s">
        <v>10</v>
      </c>
      <c r="E7" s="157"/>
      <c r="F7" s="157"/>
      <c r="G7" s="6"/>
      <c r="H7" s="137"/>
      <c r="I7" s="137"/>
      <c r="J7" s="137"/>
      <c r="K7" s="137"/>
      <c r="L7" s="137"/>
      <c r="M7" s="138"/>
    </row>
    <row r="8" spans="2:13" ht="25" customHeight="1" x14ac:dyDescent="0.35">
      <c r="B8" s="147"/>
      <c r="C8" s="4"/>
      <c r="D8" s="156" t="s">
        <v>32</v>
      </c>
      <c r="E8" s="157"/>
      <c r="F8" s="157"/>
      <c r="G8" s="6"/>
      <c r="H8" s="137"/>
      <c r="I8" s="137"/>
      <c r="J8" s="137"/>
      <c r="K8" s="137"/>
      <c r="L8" s="137"/>
      <c r="M8" s="138"/>
    </row>
    <row r="9" spans="2:13" ht="25" customHeight="1" x14ac:dyDescent="0.35">
      <c r="B9" s="147"/>
      <c r="C9" s="4"/>
      <c r="D9" s="156" t="s">
        <v>31</v>
      </c>
      <c r="E9" s="157"/>
      <c r="F9" s="157"/>
      <c r="G9" s="6"/>
      <c r="H9" s="137"/>
      <c r="I9" s="137"/>
      <c r="J9" s="137"/>
      <c r="K9" s="137"/>
      <c r="L9" s="137"/>
      <c r="M9" s="138"/>
    </row>
    <row r="10" spans="2:13" ht="25" customHeight="1" x14ac:dyDescent="0.35">
      <c r="B10" s="147"/>
      <c r="C10" s="4"/>
      <c r="D10" s="156" t="s">
        <v>65</v>
      </c>
      <c r="E10" s="157"/>
      <c r="F10" s="157"/>
      <c r="G10" s="7"/>
      <c r="H10" s="137">
        <v>10</v>
      </c>
      <c r="I10" s="137"/>
      <c r="J10" s="137"/>
      <c r="K10" s="137"/>
      <c r="L10" s="137"/>
      <c r="M10" s="138"/>
    </row>
    <row r="11" spans="2:13" ht="25" customHeight="1" x14ac:dyDescent="0.35">
      <c r="B11" s="147"/>
      <c r="C11" s="4"/>
      <c r="D11" s="156" t="s">
        <v>14</v>
      </c>
      <c r="E11" s="157"/>
      <c r="F11" s="157"/>
      <c r="G11" s="7"/>
      <c r="H11" s="137">
        <v>100</v>
      </c>
      <c r="I11" s="137"/>
      <c r="J11" s="137"/>
      <c r="K11" s="137"/>
      <c r="L11" s="137"/>
      <c r="M11" s="138"/>
    </row>
    <row r="12" spans="2:13" ht="25" customHeight="1" x14ac:dyDescent="0.35">
      <c r="B12" s="147"/>
      <c r="C12" s="4"/>
      <c r="D12" s="156" t="s">
        <v>36</v>
      </c>
      <c r="E12" s="157"/>
      <c r="F12" s="157"/>
      <c r="G12" s="7"/>
      <c r="H12" s="137" t="s">
        <v>33</v>
      </c>
      <c r="I12" s="137"/>
      <c r="J12" s="137"/>
      <c r="K12" s="137"/>
      <c r="L12" s="137"/>
      <c r="M12" s="138"/>
    </row>
    <row r="13" spans="2:13" ht="25" customHeight="1" thickBot="1" x14ac:dyDescent="0.4">
      <c r="B13" s="148"/>
      <c r="C13" s="44"/>
      <c r="D13" s="164" t="s">
        <v>27</v>
      </c>
      <c r="E13" s="165"/>
      <c r="F13" s="165"/>
      <c r="G13" s="82"/>
      <c r="H13" s="186">
        <v>6</v>
      </c>
      <c r="I13" s="186"/>
      <c r="J13" s="186"/>
      <c r="K13" s="186"/>
      <c r="L13" s="186"/>
      <c r="M13" s="187"/>
    </row>
    <row r="14" spans="2:13" ht="25" customHeight="1" thickBot="1" x14ac:dyDescent="0.4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</row>
    <row r="15" spans="2:13" ht="25" customHeight="1" thickBot="1" x14ac:dyDescent="0.4">
      <c r="B15" s="83" t="s">
        <v>15</v>
      </c>
      <c r="C15" s="84"/>
      <c r="D15" s="154" t="s">
        <v>16</v>
      </c>
      <c r="E15" s="155"/>
      <c r="F15" s="155"/>
      <c r="G15" s="85"/>
      <c r="H15" s="188">
        <v>0.6754</v>
      </c>
      <c r="I15" s="188"/>
      <c r="J15" s="188"/>
      <c r="K15" s="188"/>
      <c r="L15" s="188"/>
      <c r="M15" s="189"/>
    </row>
    <row r="16" spans="2:13" ht="25" customHeight="1" thickBot="1" x14ac:dyDescent="0.4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</row>
    <row r="17" spans="2:13" ht="25" customHeight="1" x14ac:dyDescent="0.35">
      <c r="B17" s="183" t="s">
        <v>7</v>
      </c>
      <c r="C17" s="2"/>
      <c r="D17" s="129" t="s">
        <v>4</v>
      </c>
      <c r="E17" s="130"/>
      <c r="F17" s="130"/>
      <c r="G17" s="86"/>
      <c r="H17" s="87" t="s">
        <v>8</v>
      </c>
      <c r="I17" s="88"/>
      <c r="J17" s="190">
        <v>20.8</v>
      </c>
      <c r="K17" s="190"/>
      <c r="L17" s="190"/>
      <c r="M17" s="191"/>
    </row>
    <row r="18" spans="2:13" ht="25" customHeight="1" x14ac:dyDescent="0.35">
      <c r="B18" s="184"/>
      <c r="C18" s="4"/>
      <c r="D18" s="131"/>
      <c r="E18" s="132"/>
      <c r="F18" s="132"/>
      <c r="G18" s="89"/>
      <c r="H18" s="90" t="s">
        <v>9</v>
      </c>
      <c r="I18" s="91"/>
      <c r="J18" s="150">
        <v>986.3</v>
      </c>
      <c r="K18" s="150"/>
      <c r="L18" s="150"/>
      <c r="M18" s="151"/>
    </row>
    <row r="19" spans="2:13" ht="25" customHeight="1" x14ac:dyDescent="0.35">
      <c r="B19" s="184"/>
      <c r="C19" s="4"/>
      <c r="D19" s="133"/>
      <c r="E19" s="134"/>
      <c r="F19" s="134"/>
      <c r="G19" s="92"/>
      <c r="H19" s="90" t="s">
        <v>19</v>
      </c>
      <c r="I19" s="91"/>
      <c r="J19" s="152">
        <f>((J17+273.15)*1013) / (293.15*J18)</f>
        <v>1.0298737250908832</v>
      </c>
      <c r="K19" s="152"/>
      <c r="L19" s="152"/>
      <c r="M19" s="153"/>
    </row>
    <row r="20" spans="2:13" ht="25" customHeight="1" x14ac:dyDescent="0.35">
      <c r="B20" s="184"/>
      <c r="C20" s="4"/>
      <c r="D20" s="127" t="s">
        <v>1</v>
      </c>
      <c r="E20" s="128"/>
      <c r="F20" s="128"/>
      <c r="G20" s="7"/>
      <c r="H20" s="90" t="s">
        <v>20</v>
      </c>
      <c r="I20" s="91"/>
      <c r="J20" s="137">
        <v>1</v>
      </c>
      <c r="K20" s="137"/>
      <c r="L20" s="137"/>
      <c r="M20" s="138"/>
    </row>
    <row r="21" spans="2:13" ht="25" customHeight="1" x14ac:dyDescent="0.35">
      <c r="B21" s="184"/>
      <c r="C21" s="4"/>
      <c r="D21" s="127" t="s">
        <v>3</v>
      </c>
      <c r="E21" s="128"/>
      <c r="F21" s="128"/>
      <c r="G21" s="7"/>
      <c r="H21" s="90" t="s">
        <v>28</v>
      </c>
      <c r="I21" s="91"/>
      <c r="J21" s="137">
        <v>1</v>
      </c>
      <c r="K21" s="137"/>
      <c r="L21" s="137"/>
      <c r="M21" s="138"/>
    </row>
    <row r="22" spans="2:13" ht="25" customHeight="1" x14ac:dyDescent="0.35">
      <c r="B22" s="184"/>
      <c r="C22" s="4"/>
      <c r="D22" s="127" t="s">
        <v>5</v>
      </c>
      <c r="E22" s="128"/>
      <c r="F22" s="128"/>
      <c r="G22" s="7"/>
      <c r="H22" s="90" t="s">
        <v>21</v>
      </c>
      <c r="I22" s="91"/>
      <c r="J22" s="137">
        <v>1</v>
      </c>
      <c r="K22" s="137"/>
      <c r="L22" s="137"/>
      <c r="M22" s="138"/>
    </row>
    <row r="23" spans="2:13" ht="25" customHeight="1" x14ac:dyDescent="0.35">
      <c r="B23" s="184"/>
      <c r="C23" s="4"/>
      <c r="D23" s="127" t="s">
        <v>6</v>
      </c>
      <c r="E23" s="128"/>
      <c r="F23" s="128"/>
      <c r="G23" s="7"/>
      <c r="H23" s="90" t="s">
        <v>30</v>
      </c>
      <c r="I23" s="91"/>
      <c r="J23" s="137">
        <v>1.0083</v>
      </c>
      <c r="K23" s="137"/>
      <c r="L23" s="137"/>
      <c r="M23" s="138"/>
    </row>
    <row r="24" spans="2:13" ht="25" customHeight="1" x14ac:dyDescent="0.35">
      <c r="B24" s="184"/>
      <c r="C24" s="4"/>
      <c r="D24" s="127" t="s">
        <v>2</v>
      </c>
      <c r="E24" s="128"/>
      <c r="F24" s="128"/>
      <c r="G24" s="7"/>
      <c r="H24" s="90" t="s">
        <v>22</v>
      </c>
      <c r="I24" s="91"/>
      <c r="J24" s="137">
        <v>1</v>
      </c>
      <c r="K24" s="137"/>
      <c r="L24" s="137"/>
      <c r="M24" s="138"/>
    </row>
    <row r="25" spans="2:13" ht="25" customHeight="1" x14ac:dyDescent="0.35">
      <c r="B25" s="184"/>
      <c r="C25" s="4"/>
      <c r="D25" s="172" t="s">
        <v>57</v>
      </c>
      <c r="E25" s="173"/>
      <c r="F25" s="173"/>
      <c r="G25" s="93"/>
      <c r="H25" s="90" t="s">
        <v>23</v>
      </c>
      <c r="I25" s="91"/>
      <c r="J25" s="137">
        <v>67.540000000000006</v>
      </c>
      <c r="K25" s="137"/>
      <c r="L25" s="137"/>
      <c r="M25" s="138"/>
    </row>
    <row r="26" spans="2:13" ht="25" customHeight="1" x14ac:dyDescent="0.35">
      <c r="B26" s="184"/>
      <c r="C26" s="4"/>
      <c r="D26" s="174"/>
      <c r="E26" s="175"/>
      <c r="F26" s="175"/>
      <c r="G26" s="94"/>
      <c r="H26" s="90" t="s">
        <v>24</v>
      </c>
      <c r="I26" s="91"/>
      <c r="J26" s="137">
        <v>39.82</v>
      </c>
      <c r="K26" s="137"/>
      <c r="L26" s="137"/>
      <c r="M26" s="138"/>
    </row>
    <row r="27" spans="2:13" ht="25" customHeight="1" x14ac:dyDescent="0.35">
      <c r="B27" s="184"/>
      <c r="C27" s="4"/>
      <c r="D27" s="174"/>
      <c r="E27" s="175"/>
      <c r="F27" s="175"/>
      <c r="G27" s="94"/>
      <c r="H27" s="90" t="s">
        <v>0</v>
      </c>
      <c r="I27" s="91"/>
      <c r="J27" s="139">
        <f>(1.2661*J26/J25)-0.0595</f>
        <v>0.68696286644951132</v>
      </c>
      <c r="K27" s="139"/>
      <c r="L27" s="139"/>
      <c r="M27" s="140"/>
    </row>
    <row r="28" spans="2:13" ht="25" customHeight="1" x14ac:dyDescent="0.35">
      <c r="B28" s="184"/>
      <c r="C28" s="4"/>
      <c r="D28" s="174"/>
      <c r="E28" s="175"/>
      <c r="F28" s="175"/>
      <c r="G28" s="94"/>
      <c r="H28" s="90" t="s">
        <v>54</v>
      </c>
      <c r="I28" s="91"/>
      <c r="J28" s="141">
        <v>9.3331999999999997</v>
      </c>
      <c r="K28" s="141"/>
      <c r="L28" s="141"/>
      <c r="M28" s="142"/>
    </row>
    <row r="29" spans="2:13" ht="25" customHeight="1" x14ac:dyDescent="0.35">
      <c r="B29" s="184"/>
      <c r="C29" s="4"/>
      <c r="D29" s="174"/>
      <c r="E29" s="175"/>
      <c r="F29" s="175"/>
      <c r="G29" s="94"/>
      <c r="H29" s="96" t="s">
        <v>56</v>
      </c>
      <c r="I29" s="97"/>
      <c r="J29" s="137">
        <v>1.1202000000000001</v>
      </c>
      <c r="K29" s="137"/>
      <c r="L29" s="137"/>
      <c r="M29" s="138"/>
    </row>
    <row r="30" spans="2:13" ht="25" customHeight="1" thickBot="1" x14ac:dyDescent="0.4">
      <c r="B30" s="185"/>
      <c r="C30" s="44"/>
      <c r="D30" s="176"/>
      <c r="E30" s="177"/>
      <c r="F30" s="177"/>
      <c r="G30" s="98"/>
      <c r="H30" s="112" t="s">
        <v>55</v>
      </c>
      <c r="I30" s="114"/>
      <c r="J30" s="135">
        <f>(1+EXP(J28*(0.57-J29)))/(1+EXP(J28*(J27-J29)))</f>
        <v>0.98855089458288292</v>
      </c>
      <c r="K30" s="135"/>
      <c r="L30" s="135"/>
      <c r="M30" s="136"/>
    </row>
    <row r="31" spans="2:13" ht="25" customHeight="1" thickBot="1" x14ac:dyDescent="0.4">
      <c r="B31" s="45"/>
      <c r="C31" s="45"/>
      <c r="D31" s="99"/>
      <c r="E31" s="99"/>
      <c r="F31" s="99"/>
      <c r="G31" s="99"/>
      <c r="H31" s="17"/>
      <c r="I31" s="17"/>
      <c r="J31" s="17"/>
      <c r="K31" s="100"/>
      <c r="L31" s="100"/>
      <c r="M31" s="100"/>
    </row>
    <row r="32" spans="2:13" ht="25" customHeight="1" x14ac:dyDescent="0.35">
      <c r="B32" s="202" t="s">
        <v>38</v>
      </c>
      <c r="C32" s="206" t="s">
        <v>37</v>
      </c>
      <c r="D32" s="207"/>
      <c r="E32" s="204" t="s">
        <v>34</v>
      </c>
      <c r="F32" s="208" t="s">
        <v>29</v>
      </c>
      <c r="G32" s="209"/>
      <c r="H32" s="166" t="s">
        <v>35</v>
      </c>
      <c r="I32" s="167"/>
      <c r="J32" s="167"/>
      <c r="K32" s="167"/>
      <c r="L32" s="167"/>
      <c r="M32" s="168"/>
    </row>
    <row r="33" spans="2:13" ht="25" customHeight="1" x14ac:dyDescent="0.35">
      <c r="B33" s="203"/>
      <c r="C33" s="206"/>
      <c r="D33" s="207"/>
      <c r="E33" s="205"/>
      <c r="F33" s="208"/>
      <c r="G33" s="209"/>
      <c r="H33" s="169"/>
      <c r="I33" s="170"/>
      <c r="J33" s="170"/>
      <c r="K33" s="170"/>
      <c r="L33" s="170"/>
      <c r="M33" s="171"/>
    </row>
    <row r="34" spans="2:13" ht="6.75" customHeight="1" x14ac:dyDescent="0.35">
      <c r="B34" s="101"/>
      <c r="C34" s="206"/>
      <c r="D34" s="207"/>
      <c r="E34" s="102"/>
      <c r="F34" s="208"/>
      <c r="G34" s="209"/>
      <c r="H34" s="103"/>
      <c r="I34" s="17"/>
      <c r="J34" s="17"/>
      <c r="K34" s="17"/>
      <c r="L34" s="17"/>
      <c r="M34" s="104"/>
    </row>
    <row r="35" spans="2:13" ht="25" customHeight="1" x14ac:dyDescent="0.35">
      <c r="B35" s="178">
        <v>0.67800000000000005</v>
      </c>
      <c r="C35" s="206"/>
      <c r="D35" s="207"/>
      <c r="E35" s="180">
        <f>PRODUCT(J20,J21,J22,J23,J24,J30)</f>
        <v>0.99675586700792085</v>
      </c>
      <c r="F35" s="208"/>
      <c r="G35" s="209"/>
      <c r="H35" s="196">
        <f>B35*E35</f>
        <v>0.67580047783137043</v>
      </c>
      <c r="I35" s="197"/>
      <c r="J35" s="197"/>
      <c r="K35" s="197"/>
      <c r="L35" s="197"/>
      <c r="M35" s="198"/>
    </row>
    <row r="36" spans="2:13" ht="25" customHeight="1" thickBot="1" x14ac:dyDescent="0.4">
      <c r="B36" s="179"/>
      <c r="C36" s="206"/>
      <c r="D36" s="207"/>
      <c r="E36" s="181"/>
      <c r="F36" s="208"/>
      <c r="G36" s="209"/>
      <c r="H36" s="199"/>
      <c r="I36" s="200"/>
      <c r="J36" s="200"/>
      <c r="K36" s="200"/>
      <c r="L36" s="200"/>
      <c r="M36" s="201"/>
    </row>
    <row r="37" spans="2:13" ht="25" customHeight="1" thickBot="1" x14ac:dyDescent="0.4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</row>
    <row r="38" spans="2:13" ht="25" customHeight="1" x14ac:dyDescent="0.35">
      <c r="C38" s="17"/>
      <c r="D38" s="182"/>
      <c r="E38" s="106"/>
      <c r="F38" s="106"/>
      <c r="G38" s="107"/>
      <c r="H38" s="158" t="s">
        <v>25</v>
      </c>
      <c r="I38" s="26"/>
      <c r="J38" s="192">
        <f>H35/H15-1</f>
        <v>5.9294911366669645E-4</v>
      </c>
      <c r="K38" s="192"/>
      <c r="L38" s="192"/>
      <c r="M38" s="193"/>
    </row>
    <row r="39" spans="2:13" ht="25" customHeight="1" thickBot="1" x14ac:dyDescent="0.4">
      <c r="C39" s="17"/>
      <c r="D39" s="182"/>
      <c r="E39" s="106"/>
      <c r="F39" s="106"/>
      <c r="G39" s="107"/>
      <c r="H39" s="159"/>
      <c r="I39" s="20"/>
      <c r="J39" s="194"/>
      <c r="K39" s="194"/>
      <c r="L39" s="194"/>
      <c r="M39" s="195"/>
    </row>
    <row r="43" spans="2:13" ht="25" customHeight="1" x14ac:dyDescent="0.35">
      <c r="H43" s="81"/>
      <c r="I43" s="81"/>
      <c r="J43" s="81"/>
      <c r="K43" s="81"/>
      <c r="L43" s="81"/>
      <c r="M43" s="81"/>
    </row>
    <row r="44" spans="2:13" ht="25" customHeight="1" x14ac:dyDescent="0.35">
      <c r="H44" s="1" t="s">
        <v>26</v>
      </c>
    </row>
  </sheetData>
  <sheetProtection selectLockedCells="1"/>
  <mergeCells count="60">
    <mergeCell ref="B35:B36"/>
    <mergeCell ref="E35:E36"/>
    <mergeCell ref="D38:D39"/>
    <mergeCell ref="B17:B30"/>
    <mergeCell ref="H10:M10"/>
    <mergeCell ref="H11:M11"/>
    <mergeCell ref="H13:M13"/>
    <mergeCell ref="H15:M15"/>
    <mergeCell ref="J17:M17"/>
    <mergeCell ref="J38:M39"/>
    <mergeCell ref="J25:M25"/>
    <mergeCell ref="H35:M36"/>
    <mergeCell ref="B32:B33"/>
    <mergeCell ref="E32:E33"/>
    <mergeCell ref="C32:D36"/>
    <mergeCell ref="F32:G36"/>
    <mergeCell ref="H38:H39"/>
    <mergeCell ref="D12:F12"/>
    <mergeCell ref="D9:F9"/>
    <mergeCell ref="H4:M4"/>
    <mergeCell ref="H5:M5"/>
    <mergeCell ref="H6:M6"/>
    <mergeCell ref="H7:M7"/>
    <mergeCell ref="H8:M8"/>
    <mergeCell ref="D4:F4"/>
    <mergeCell ref="D5:F5"/>
    <mergeCell ref="D6:F6"/>
    <mergeCell ref="D7:F7"/>
    <mergeCell ref="D8:F8"/>
    <mergeCell ref="D13:F13"/>
    <mergeCell ref="H32:M33"/>
    <mergeCell ref="D25:F30"/>
    <mergeCell ref="B2:M2"/>
    <mergeCell ref="B4:B13"/>
    <mergeCell ref="J24:M24"/>
    <mergeCell ref="B14:M14"/>
    <mergeCell ref="B16:M16"/>
    <mergeCell ref="J18:M18"/>
    <mergeCell ref="J19:M19"/>
    <mergeCell ref="J20:M20"/>
    <mergeCell ref="J21:M21"/>
    <mergeCell ref="J22:M22"/>
    <mergeCell ref="B3:M3"/>
    <mergeCell ref="H12:M12"/>
    <mergeCell ref="D15:F15"/>
    <mergeCell ref="H9:M9"/>
    <mergeCell ref="D10:F10"/>
    <mergeCell ref="D11:F11"/>
    <mergeCell ref="J30:M30"/>
    <mergeCell ref="J26:M26"/>
    <mergeCell ref="J27:M27"/>
    <mergeCell ref="J23:M23"/>
    <mergeCell ref="J28:M28"/>
    <mergeCell ref="J29:M29"/>
    <mergeCell ref="D23:F23"/>
    <mergeCell ref="D24:F24"/>
    <mergeCell ref="D17:F19"/>
    <mergeCell ref="D20:F20"/>
    <mergeCell ref="D21:F21"/>
    <mergeCell ref="D22:F22"/>
  </mergeCells>
  <pageMargins left="0.7" right="0.7" top="0.78740157499999996" bottom="0.78740157499999996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zoomScale="55" zoomScaleNormal="55" workbookViewId="0">
      <selection activeCell="O12" sqref="O12"/>
    </sheetView>
  </sheetViews>
  <sheetFormatPr baseColWidth="10" defaultColWidth="11.453125" defaultRowHeight="25" customHeight="1" x14ac:dyDescent="0.35"/>
  <cols>
    <col min="1" max="1" width="2.6328125" style="1" customWidth="1"/>
    <col min="2" max="2" width="18.7265625" style="1" bestFit="1" customWidth="1"/>
    <col min="3" max="3" width="1.7265625" style="1" customWidth="1"/>
    <col min="4" max="4" width="8.7265625" style="1" customWidth="1"/>
    <col min="5" max="5" width="27.26953125" style="1" customWidth="1"/>
    <col min="6" max="6" width="8.81640625" style="1" customWidth="1"/>
    <col min="7" max="7" width="1.54296875" style="1" customWidth="1"/>
    <col min="8" max="8" width="20.453125" style="1" bestFit="1" customWidth="1"/>
    <col min="9" max="9" width="1.54296875" style="1" customWidth="1"/>
    <col min="10" max="10" width="11.453125" style="1"/>
    <col min="11" max="11" width="1.7265625" style="1" customWidth="1"/>
    <col min="12" max="12" width="6.7265625" style="1" bestFit="1" customWidth="1"/>
    <col min="13" max="16384" width="11.453125" style="1"/>
  </cols>
  <sheetData>
    <row r="1" spans="2:13" ht="10" customHeight="1" thickBot="1" x14ac:dyDescent="0.4"/>
    <row r="2" spans="2:13" ht="25" customHeight="1" thickBot="1" x14ac:dyDescent="0.55000000000000004">
      <c r="B2" s="143" t="s">
        <v>18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2:13" ht="25" customHeight="1" thickBot="1" x14ac:dyDescent="0.4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2:13" ht="25" customHeight="1" x14ac:dyDescent="0.35">
      <c r="B4" s="146" t="s">
        <v>17</v>
      </c>
      <c r="C4" s="2"/>
      <c r="D4" s="162" t="s">
        <v>12</v>
      </c>
      <c r="E4" s="163"/>
      <c r="F4" s="163"/>
      <c r="G4" s="3"/>
      <c r="H4" s="160"/>
      <c r="I4" s="160"/>
      <c r="J4" s="160"/>
      <c r="K4" s="160"/>
      <c r="L4" s="160"/>
      <c r="M4" s="161"/>
    </row>
    <row r="5" spans="2:13" ht="25" customHeight="1" x14ac:dyDescent="0.35">
      <c r="B5" s="147"/>
      <c r="C5" s="4"/>
      <c r="D5" s="156" t="s">
        <v>13</v>
      </c>
      <c r="E5" s="157"/>
      <c r="F5" s="157"/>
      <c r="G5" s="5"/>
      <c r="H5" s="137"/>
      <c r="I5" s="137"/>
      <c r="J5" s="137"/>
      <c r="K5" s="137"/>
      <c r="L5" s="137"/>
      <c r="M5" s="138"/>
    </row>
    <row r="6" spans="2:13" ht="25" customHeight="1" x14ac:dyDescent="0.35">
      <c r="B6" s="147"/>
      <c r="C6" s="4"/>
      <c r="D6" s="156" t="s">
        <v>11</v>
      </c>
      <c r="E6" s="157"/>
      <c r="F6" s="157"/>
      <c r="G6" s="6"/>
      <c r="H6" s="137" t="s">
        <v>64</v>
      </c>
      <c r="I6" s="137"/>
      <c r="J6" s="137"/>
      <c r="K6" s="137"/>
      <c r="L6" s="137"/>
      <c r="M6" s="138"/>
    </row>
    <row r="7" spans="2:13" ht="25" customHeight="1" x14ac:dyDescent="0.35">
      <c r="B7" s="147"/>
      <c r="C7" s="4"/>
      <c r="D7" s="156" t="s">
        <v>10</v>
      </c>
      <c r="E7" s="157"/>
      <c r="F7" s="157"/>
      <c r="G7" s="6"/>
      <c r="H7" s="137"/>
      <c r="I7" s="137"/>
      <c r="J7" s="137"/>
      <c r="K7" s="137"/>
      <c r="L7" s="137"/>
      <c r="M7" s="138"/>
    </row>
    <row r="8" spans="2:13" ht="25" customHeight="1" x14ac:dyDescent="0.35">
      <c r="B8" s="147"/>
      <c r="C8" s="4"/>
      <c r="D8" s="156" t="s">
        <v>32</v>
      </c>
      <c r="E8" s="157"/>
      <c r="F8" s="157"/>
      <c r="G8" s="6"/>
      <c r="H8" s="137"/>
      <c r="I8" s="137"/>
      <c r="J8" s="137"/>
      <c r="K8" s="137"/>
      <c r="L8" s="137"/>
      <c r="M8" s="138"/>
    </row>
    <row r="9" spans="2:13" ht="25" customHeight="1" x14ac:dyDescent="0.35">
      <c r="B9" s="147"/>
      <c r="C9" s="4"/>
      <c r="D9" s="156" t="s">
        <v>31</v>
      </c>
      <c r="E9" s="157"/>
      <c r="F9" s="157"/>
      <c r="G9" s="6"/>
      <c r="H9" s="137"/>
      <c r="I9" s="137"/>
      <c r="J9" s="137"/>
      <c r="K9" s="137"/>
      <c r="L9" s="137"/>
      <c r="M9" s="138"/>
    </row>
    <row r="10" spans="2:13" ht="25" customHeight="1" x14ac:dyDescent="0.35">
      <c r="B10" s="147"/>
      <c r="C10" s="4"/>
      <c r="D10" s="156" t="s">
        <v>65</v>
      </c>
      <c r="E10" s="157"/>
      <c r="F10" s="157"/>
      <c r="G10" s="7"/>
      <c r="H10" s="137">
        <v>10</v>
      </c>
      <c r="I10" s="137"/>
      <c r="J10" s="137"/>
      <c r="K10" s="137"/>
      <c r="L10" s="137"/>
      <c r="M10" s="138"/>
    </row>
    <row r="11" spans="2:13" ht="25" customHeight="1" x14ac:dyDescent="0.35">
      <c r="B11" s="147"/>
      <c r="C11" s="4"/>
      <c r="D11" s="156" t="s">
        <v>14</v>
      </c>
      <c r="E11" s="157"/>
      <c r="F11" s="157"/>
      <c r="G11" s="7"/>
      <c r="H11" s="137">
        <v>100</v>
      </c>
      <c r="I11" s="137"/>
      <c r="J11" s="137"/>
      <c r="K11" s="137"/>
      <c r="L11" s="137"/>
      <c r="M11" s="138"/>
    </row>
    <row r="12" spans="2:13" ht="25" customHeight="1" x14ac:dyDescent="0.35">
      <c r="B12" s="147"/>
      <c r="C12" s="4"/>
      <c r="D12" s="156" t="s">
        <v>36</v>
      </c>
      <c r="E12" s="157"/>
      <c r="F12" s="157"/>
      <c r="G12" s="7"/>
      <c r="H12" s="137" t="s">
        <v>33</v>
      </c>
      <c r="I12" s="137"/>
      <c r="J12" s="137"/>
      <c r="K12" s="137"/>
      <c r="L12" s="137"/>
      <c r="M12" s="138"/>
    </row>
    <row r="13" spans="2:13" ht="25" customHeight="1" thickBot="1" x14ac:dyDescent="0.4">
      <c r="B13" s="148"/>
      <c r="C13" s="44"/>
      <c r="D13" s="164" t="s">
        <v>27</v>
      </c>
      <c r="E13" s="165"/>
      <c r="F13" s="165"/>
      <c r="G13" s="82"/>
      <c r="H13" s="186">
        <v>15</v>
      </c>
      <c r="I13" s="186"/>
      <c r="J13" s="186"/>
      <c r="K13" s="186"/>
      <c r="L13" s="186"/>
      <c r="M13" s="187"/>
    </row>
    <row r="14" spans="2:13" ht="25" customHeight="1" thickBot="1" x14ac:dyDescent="0.4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</row>
    <row r="15" spans="2:13" ht="25" customHeight="1" thickBot="1" x14ac:dyDescent="0.4">
      <c r="B15" s="83" t="s">
        <v>15</v>
      </c>
      <c r="C15" s="84"/>
      <c r="D15" s="154" t="s">
        <v>16</v>
      </c>
      <c r="E15" s="155"/>
      <c r="F15" s="155"/>
      <c r="G15" s="85"/>
      <c r="H15" s="188">
        <v>0.76670000000000005</v>
      </c>
      <c r="I15" s="188"/>
      <c r="J15" s="188"/>
      <c r="K15" s="188"/>
      <c r="L15" s="188"/>
      <c r="M15" s="189"/>
    </row>
    <row r="16" spans="2:13" ht="25" customHeight="1" thickBot="1" x14ac:dyDescent="0.4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</row>
    <row r="17" spans="2:13" ht="25" customHeight="1" x14ac:dyDescent="0.35">
      <c r="B17" s="183" t="s">
        <v>7</v>
      </c>
      <c r="C17" s="2"/>
      <c r="D17" s="129" t="s">
        <v>4</v>
      </c>
      <c r="E17" s="130"/>
      <c r="F17" s="130"/>
      <c r="G17" s="86"/>
      <c r="H17" s="87" t="s">
        <v>8</v>
      </c>
      <c r="I17" s="88"/>
      <c r="J17" s="190">
        <v>20.8</v>
      </c>
      <c r="K17" s="190"/>
      <c r="L17" s="190"/>
      <c r="M17" s="191"/>
    </row>
    <row r="18" spans="2:13" ht="25" customHeight="1" x14ac:dyDescent="0.35">
      <c r="B18" s="184"/>
      <c r="C18" s="4"/>
      <c r="D18" s="131"/>
      <c r="E18" s="132"/>
      <c r="F18" s="132"/>
      <c r="G18" s="89"/>
      <c r="H18" s="90" t="s">
        <v>9</v>
      </c>
      <c r="I18" s="91"/>
      <c r="J18" s="150">
        <v>986.3</v>
      </c>
      <c r="K18" s="150"/>
      <c r="L18" s="150"/>
      <c r="M18" s="151"/>
    </row>
    <row r="19" spans="2:13" ht="25" customHeight="1" x14ac:dyDescent="0.35">
      <c r="B19" s="184"/>
      <c r="C19" s="4"/>
      <c r="D19" s="133"/>
      <c r="E19" s="134"/>
      <c r="F19" s="134"/>
      <c r="G19" s="92"/>
      <c r="H19" s="90" t="s">
        <v>19</v>
      </c>
      <c r="I19" s="91"/>
      <c r="J19" s="152">
        <f>((J17+273.15)*1013) / (293.15*J18)</f>
        <v>1.0298737250908832</v>
      </c>
      <c r="K19" s="152"/>
      <c r="L19" s="152"/>
      <c r="M19" s="153"/>
    </row>
    <row r="20" spans="2:13" ht="25" customHeight="1" x14ac:dyDescent="0.35">
      <c r="B20" s="184"/>
      <c r="C20" s="4"/>
      <c r="D20" s="127" t="s">
        <v>1</v>
      </c>
      <c r="E20" s="128"/>
      <c r="F20" s="128"/>
      <c r="G20" s="7"/>
      <c r="H20" s="90" t="s">
        <v>20</v>
      </c>
      <c r="I20" s="91"/>
      <c r="J20" s="137">
        <v>1</v>
      </c>
      <c r="K20" s="137"/>
      <c r="L20" s="137"/>
      <c r="M20" s="138"/>
    </row>
    <row r="21" spans="2:13" ht="25" customHeight="1" x14ac:dyDescent="0.35">
      <c r="B21" s="184"/>
      <c r="C21" s="4"/>
      <c r="D21" s="127" t="s">
        <v>3</v>
      </c>
      <c r="E21" s="128"/>
      <c r="F21" s="128"/>
      <c r="G21" s="7"/>
      <c r="H21" s="90" t="s">
        <v>28</v>
      </c>
      <c r="I21" s="91"/>
      <c r="J21" s="137">
        <v>1</v>
      </c>
      <c r="K21" s="137"/>
      <c r="L21" s="137"/>
      <c r="M21" s="138"/>
    </row>
    <row r="22" spans="2:13" ht="25" customHeight="1" x14ac:dyDescent="0.35">
      <c r="B22" s="184"/>
      <c r="C22" s="4"/>
      <c r="D22" s="127" t="s">
        <v>5</v>
      </c>
      <c r="E22" s="128"/>
      <c r="F22" s="128"/>
      <c r="G22" s="7"/>
      <c r="H22" s="90" t="s">
        <v>21</v>
      </c>
      <c r="I22" s="91"/>
      <c r="J22" s="137">
        <v>1</v>
      </c>
      <c r="K22" s="137"/>
      <c r="L22" s="137"/>
      <c r="M22" s="138"/>
    </row>
    <row r="23" spans="2:13" ht="25" customHeight="1" x14ac:dyDescent="0.35">
      <c r="B23" s="184"/>
      <c r="C23" s="4"/>
      <c r="D23" s="127" t="s">
        <v>6</v>
      </c>
      <c r="E23" s="128"/>
      <c r="F23" s="128"/>
      <c r="G23" s="7"/>
      <c r="H23" s="90" t="s">
        <v>30</v>
      </c>
      <c r="I23" s="91"/>
      <c r="J23" s="137">
        <v>1.0083</v>
      </c>
      <c r="K23" s="137"/>
      <c r="L23" s="137"/>
      <c r="M23" s="138"/>
    </row>
    <row r="24" spans="2:13" ht="25" customHeight="1" x14ac:dyDescent="0.35">
      <c r="B24" s="184"/>
      <c r="C24" s="4"/>
      <c r="D24" s="127" t="s">
        <v>2</v>
      </c>
      <c r="E24" s="128"/>
      <c r="F24" s="128"/>
      <c r="G24" s="7"/>
      <c r="H24" s="90" t="s">
        <v>22</v>
      </c>
      <c r="I24" s="91"/>
      <c r="J24" s="137">
        <v>1</v>
      </c>
      <c r="K24" s="137"/>
      <c r="L24" s="137"/>
      <c r="M24" s="138"/>
    </row>
    <row r="25" spans="2:13" ht="25" customHeight="1" x14ac:dyDescent="0.35">
      <c r="B25" s="184"/>
      <c r="C25" s="4"/>
      <c r="D25" s="172" t="s">
        <v>57</v>
      </c>
      <c r="E25" s="173"/>
      <c r="F25" s="173"/>
      <c r="G25" s="93"/>
      <c r="H25" s="90" t="s">
        <v>23</v>
      </c>
      <c r="I25" s="91"/>
      <c r="J25" s="137">
        <v>76.67</v>
      </c>
      <c r="K25" s="137"/>
      <c r="L25" s="137"/>
      <c r="M25" s="138"/>
    </row>
    <row r="26" spans="2:13" ht="25" customHeight="1" x14ac:dyDescent="0.35">
      <c r="B26" s="184"/>
      <c r="C26" s="4"/>
      <c r="D26" s="174"/>
      <c r="E26" s="175"/>
      <c r="F26" s="175"/>
      <c r="G26" s="94"/>
      <c r="H26" s="90" t="s">
        <v>24</v>
      </c>
      <c r="I26" s="91"/>
      <c r="J26" s="137">
        <v>50.04</v>
      </c>
      <c r="K26" s="137"/>
      <c r="L26" s="137"/>
      <c r="M26" s="138"/>
    </row>
    <row r="27" spans="2:13" ht="25" customHeight="1" x14ac:dyDescent="0.35">
      <c r="B27" s="184"/>
      <c r="C27" s="4"/>
      <c r="D27" s="174"/>
      <c r="E27" s="175"/>
      <c r="F27" s="175"/>
      <c r="G27" s="94"/>
      <c r="H27" s="90" t="s">
        <v>0</v>
      </c>
      <c r="I27" s="91"/>
      <c r="J27" s="139">
        <f>(1.2661*J26/J25)-0.0595</f>
        <v>0.76684203730272593</v>
      </c>
      <c r="K27" s="139"/>
      <c r="L27" s="139"/>
      <c r="M27" s="140"/>
    </row>
    <row r="28" spans="2:13" ht="25" customHeight="1" x14ac:dyDescent="0.35">
      <c r="B28" s="184"/>
      <c r="C28" s="4"/>
      <c r="D28" s="174"/>
      <c r="E28" s="175"/>
      <c r="F28" s="175"/>
      <c r="G28" s="94"/>
      <c r="H28" s="113" t="s">
        <v>54</v>
      </c>
      <c r="I28" s="91"/>
      <c r="J28" s="141">
        <v>9.3331999999999997</v>
      </c>
      <c r="K28" s="141"/>
      <c r="L28" s="141"/>
      <c r="M28" s="142"/>
    </row>
    <row r="29" spans="2:13" ht="25" customHeight="1" x14ac:dyDescent="0.35">
      <c r="B29" s="184"/>
      <c r="C29" s="4"/>
      <c r="D29" s="174"/>
      <c r="E29" s="175"/>
      <c r="F29" s="175"/>
      <c r="G29" s="94"/>
      <c r="H29" s="96" t="s">
        <v>56</v>
      </c>
      <c r="I29" s="97"/>
      <c r="J29" s="137">
        <v>1.1202000000000001</v>
      </c>
      <c r="K29" s="137"/>
      <c r="L29" s="137"/>
      <c r="M29" s="138"/>
    </row>
    <row r="30" spans="2:13" ht="25" customHeight="1" thickBot="1" x14ac:dyDescent="0.4">
      <c r="B30" s="185"/>
      <c r="C30" s="44"/>
      <c r="D30" s="176"/>
      <c r="E30" s="177"/>
      <c r="F30" s="177"/>
      <c r="G30" s="98"/>
      <c r="H30" s="112" t="s">
        <v>55</v>
      </c>
      <c r="I30" s="114"/>
      <c r="J30" s="135">
        <f>(1+EXP(J28*(0.57-J29)))/(1+EXP(J28*(J27-J29)))</f>
        <v>0.97003528974313524</v>
      </c>
      <c r="K30" s="135"/>
      <c r="L30" s="135"/>
      <c r="M30" s="136"/>
    </row>
    <row r="31" spans="2:13" ht="25" customHeight="1" thickBot="1" x14ac:dyDescent="0.4">
      <c r="B31" s="45"/>
      <c r="C31" s="45"/>
      <c r="D31" s="99"/>
      <c r="E31" s="99"/>
      <c r="F31" s="99"/>
      <c r="G31" s="99"/>
      <c r="H31" s="17"/>
      <c r="I31" s="17"/>
      <c r="J31" s="17"/>
      <c r="K31" s="100"/>
      <c r="L31" s="100"/>
      <c r="M31" s="100"/>
    </row>
    <row r="32" spans="2:13" ht="25" customHeight="1" x14ac:dyDescent="0.35">
      <c r="B32" s="202" t="s">
        <v>38</v>
      </c>
      <c r="C32" s="206" t="s">
        <v>37</v>
      </c>
      <c r="D32" s="207"/>
      <c r="E32" s="204" t="s">
        <v>34</v>
      </c>
      <c r="F32" s="208" t="s">
        <v>29</v>
      </c>
      <c r="G32" s="209"/>
      <c r="H32" s="166" t="s">
        <v>35</v>
      </c>
      <c r="I32" s="167"/>
      <c r="J32" s="167"/>
      <c r="K32" s="167"/>
      <c r="L32" s="167"/>
      <c r="M32" s="168"/>
    </row>
    <row r="33" spans="2:13" ht="25" customHeight="1" x14ac:dyDescent="0.35">
      <c r="B33" s="203"/>
      <c r="C33" s="206"/>
      <c r="D33" s="207"/>
      <c r="E33" s="205"/>
      <c r="F33" s="208"/>
      <c r="G33" s="209"/>
      <c r="H33" s="169"/>
      <c r="I33" s="170"/>
      <c r="J33" s="170"/>
      <c r="K33" s="170"/>
      <c r="L33" s="170"/>
      <c r="M33" s="171"/>
    </row>
    <row r="34" spans="2:13" ht="6.75" customHeight="1" x14ac:dyDescent="0.35">
      <c r="B34" s="101"/>
      <c r="C34" s="206"/>
      <c r="D34" s="207"/>
      <c r="E34" s="102"/>
      <c r="F34" s="208"/>
      <c r="G34" s="209"/>
      <c r="H34" s="103"/>
      <c r="I34" s="17"/>
      <c r="J34" s="17"/>
      <c r="K34" s="17"/>
      <c r="L34" s="17"/>
      <c r="M34" s="104"/>
    </row>
    <row r="35" spans="2:13" ht="25" customHeight="1" x14ac:dyDescent="0.35">
      <c r="B35" s="178">
        <v>0.79430000000000001</v>
      </c>
      <c r="C35" s="206"/>
      <c r="D35" s="207"/>
      <c r="E35" s="180">
        <f>PRODUCT(J20,J21,J22,J23,J24,J30)</f>
        <v>0.97808658264800319</v>
      </c>
      <c r="F35" s="208"/>
      <c r="G35" s="209"/>
      <c r="H35" s="196">
        <f>B35*E35</f>
        <v>0.77689417259730897</v>
      </c>
      <c r="I35" s="197"/>
      <c r="J35" s="197"/>
      <c r="K35" s="197"/>
      <c r="L35" s="197"/>
      <c r="M35" s="198"/>
    </row>
    <row r="36" spans="2:13" ht="25" customHeight="1" thickBot="1" x14ac:dyDescent="0.4">
      <c r="B36" s="179"/>
      <c r="C36" s="206"/>
      <c r="D36" s="207"/>
      <c r="E36" s="181"/>
      <c r="F36" s="208"/>
      <c r="G36" s="209"/>
      <c r="H36" s="199"/>
      <c r="I36" s="200"/>
      <c r="J36" s="200"/>
      <c r="K36" s="200"/>
      <c r="L36" s="200"/>
      <c r="M36" s="201"/>
    </row>
    <row r="37" spans="2:13" ht="25" customHeight="1" thickBot="1" x14ac:dyDescent="0.4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</row>
    <row r="38" spans="2:13" ht="25" customHeight="1" x14ac:dyDescent="0.35">
      <c r="C38" s="17"/>
      <c r="D38" s="182"/>
      <c r="E38" s="106"/>
      <c r="F38" s="106"/>
      <c r="G38" s="107"/>
      <c r="H38" s="158" t="s">
        <v>25</v>
      </c>
      <c r="I38" s="26"/>
      <c r="J38" s="192">
        <f>H35/H15-1</f>
        <v>1.3296168771760764E-2</v>
      </c>
      <c r="K38" s="192"/>
      <c r="L38" s="192"/>
      <c r="M38" s="193"/>
    </row>
    <row r="39" spans="2:13" ht="25" customHeight="1" thickBot="1" x14ac:dyDescent="0.4">
      <c r="C39" s="17"/>
      <c r="D39" s="182"/>
      <c r="E39" s="106"/>
      <c r="F39" s="106"/>
      <c r="G39" s="107"/>
      <c r="H39" s="159"/>
      <c r="I39" s="20"/>
      <c r="J39" s="194"/>
      <c r="K39" s="194"/>
      <c r="L39" s="194"/>
      <c r="M39" s="195"/>
    </row>
    <row r="43" spans="2:13" ht="25" customHeight="1" x14ac:dyDescent="0.35">
      <c r="H43" s="81"/>
      <c r="I43" s="81"/>
      <c r="J43" s="81"/>
      <c r="K43" s="81"/>
      <c r="L43" s="81"/>
      <c r="M43" s="81"/>
    </row>
    <row r="44" spans="2:13" ht="25" customHeight="1" x14ac:dyDescent="0.35">
      <c r="H44" s="1" t="s">
        <v>26</v>
      </c>
    </row>
  </sheetData>
  <mergeCells count="60">
    <mergeCell ref="B2:M2"/>
    <mergeCell ref="B3:M3"/>
    <mergeCell ref="B4:B13"/>
    <mergeCell ref="D4:F4"/>
    <mergeCell ref="H4:M4"/>
    <mergeCell ref="D5:F5"/>
    <mergeCell ref="H5:M5"/>
    <mergeCell ref="D6:F6"/>
    <mergeCell ref="H6:M6"/>
    <mergeCell ref="D7:F7"/>
    <mergeCell ref="H7:M7"/>
    <mergeCell ref="D8:F8"/>
    <mergeCell ref="H8:M8"/>
    <mergeCell ref="D9:F9"/>
    <mergeCell ref="H9:M9"/>
    <mergeCell ref="D11:F11"/>
    <mergeCell ref="H11:M11"/>
    <mergeCell ref="D12:F12"/>
    <mergeCell ref="H12:M12"/>
    <mergeCell ref="D10:F10"/>
    <mergeCell ref="H10:M10"/>
    <mergeCell ref="D13:F13"/>
    <mergeCell ref="H13:M13"/>
    <mergeCell ref="D23:F23"/>
    <mergeCell ref="J23:M23"/>
    <mergeCell ref="B14:M14"/>
    <mergeCell ref="D15:F15"/>
    <mergeCell ref="H15:M15"/>
    <mergeCell ref="B16:M16"/>
    <mergeCell ref="B17:B30"/>
    <mergeCell ref="D17:F19"/>
    <mergeCell ref="J17:M17"/>
    <mergeCell ref="J18:M18"/>
    <mergeCell ref="J19:M19"/>
    <mergeCell ref="D20:F20"/>
    <mergeCell ref="J20:M20"/>
    <mergeCell ref="D21:F21"/>
    <mergeCell ref="J21:M21"/>
    <mergeCell ref="D22:F22"/>
    <mergeCell ref="J22:M22"/>
    <mergeCell ref="D24:F24"/>
    <mergeCell ref="J24:M24"/>
    <mergeCell ref="D25:F30"/>
    <mergeCell ref="J25:M25"/>
    <mergeCell ref="J26:M26"/>
    <mergeCell ref="J27:M27"/>
    <mergeCell ref="J28:M28"/>
    <mergeCell ref="J29:M29"/>
    <mergeCell ref="J30:M30"/>
    <mergeCell ref="D38:D39"/>
    <mergeCell ref="H38:H39"/>
    <mergeCell ref="J38:M39"/>
    <mergeCell ref="B32:B33"/>
    <mergeCell ref="C32:D36"/>
    <mergeCell ref="E32:E33"/>
    <mergeCell ref="F32:G36"/>
    <mergeCell ref="H32:M33"/>
    <mergeCell ref="B35:B36"/>
    <mergeCell ref="E35:E36"/>
    <mergeCell ref="H35:M36"/>
  </mergeCells>
  <pageMargins left="0.7" right="0.7" top="0.78740157499999996" bottom="0.78740157499999996" header="0.3" footer="0.3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8"/>
  <sheetViews>
    <sheetView showGridLines="0" zoomScale="55" zoomScaleNormal="55" workbookViewId="0">
      <selection activeCell="B22" sqref="B22:E22"/>
    </sheetView>
  </sheetViews>
  <sheetFormatPr baseColWidth="10" defaultColWidth="11.453125" defaultRowHeight="15.5" x14ac:dyDescent="0.35"/>
  <cols>
    <col min="1" max="1" width="2.6328125" style="1" customWidth="1"/>
    <col min="2" max="2" width="18.7265625" style="1" bestFit="1" customWidth="1"/>
    <col min="3" max="3" width="1.7265625" style="1" customWidth="1"/>
    <col min="4" max="4" width="8.7265625" style="1" customWidth="1"/>
    <col min="5" max="5" width="18" style="1" customWidth="1"/>
    <col min="6" max="6" width="1.54296875" style="1" customWidth="1"/>
    <col min="7" max="7" width="14.26953125" style="1" customWidth="1"/>
    <col min="8" max="8" width="1.54296875" style="1" customWidth="1"/>
    <col min="9" max="9" width="14.1796875" style="1" customWidth="1"/>
    <col min="10" max="10" width="1.54296875" style="1" customWidth="1"/>
    <col min="11" max="11" width="14.1796875" style="1" customWidth="1"/>
    <col min="12" max="12" width="1.7265625" style="1" customWidth="1"/>
    <col min="13" max="13" width="14.1796875" style="1" customWidth="1"/>
    <col min="14" max="14" width="1.7265625" style="1" customWidth="1"/>
    <col min="15" max="15" width="14.1796875" style="1" customWidth="1"/>
    <col min="16" max="16384" width="11.453125" style="1"/>
  </cols>
  <sheetData>
    <row r="1" spans="2:15" ht="10" customHeight="1" thickBot="1" x14ac:dyDescent="0.4"/>
    <row r="2" spans="2:15" ht="25" customHeight="1" thickBot="1" x14ac:dyDescent="0.55000000000000004">
      <c r="B2" s="143" t="s">
        <v>18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5"/>
    </row>
    <row r="3" spans="2:15" ht="9" customHeight="1" thickBot="1" x14ac:dyDescent="0.4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2:15" ht="25" customHeight="1" x14ac:dyDescent="0.35">
      <c r="B4" s="210" t="s">
        <v>40</v>
      </c>
      <c r="C4" s="2"/>
      <c r="D4" s="162" t="s">
        <v>12</v>
      </c>
      <c r="E4" s="163"/>
      <c r="F4" s="163"/>
      <c r="G4" s="163"/>
      <c r="H4" s="3"/>
      <c r="I4" s="160"/>
      <c r="J4" s="160"/>
      <c r="K4" s="160"/>
      <c r="L4" s="160"/>
      <c r="M4" s="160"/>
      <c r="N4" s="160"/>
      <c r="O4" s="161"/>
    </row>
    <row r="5" spans="2:15" ht="25" customHeight="1" x14ac:dyDescent="0.35">
      <c r="B5" s="211"/>
      <c r="C5" s="4"/>
      <c r="D5" s="156" t="s">
        <v>13</v>
      </c>
      <c r="E5" s="157"/>
      <c r="F5" s="157"/>
      <c r="G5" s="157"/>
      <c r="H5" s="5"/>
      <c r="I5" s="137"/>
      <c r="J5" s="137"/>
      <c r="K5" s="137"/>
      <c r="L5" s="137"/>
      <c r="M5" s="137"/>
      <c r="N5" s="137"/>
      <c r="O5" s="138"/>
    </row>
    <row r="6" spans="2:15" ht="25" customHeight="1" x14ac:dyDescent="0.35">
      <c r="B6" s="211"/>
      <c r="C6" s="4"/>
      <c r="D6" s="156" t="s">
        <v>11</v>
      </c>
      <c r="E6" s="157"/>
      <c r="F6" s="157"/>
      <c r="G6" s="157"/>
      <c r="H6" s="6"/>
      <c r="I6" s="137" t="s">
        <v>66</v>
      </c>
      <c r="J6" s="137"/>
      <c r="K6" s="137"/>
      <c r="L6" s="137"/>
      <c r="M6" s="137"/>
      <c r="N6" s="137"/>
      <c r="O6" s="138"/>
    </row>
    <row r="7" spans="2:15" ht="25" customHeight="1" x14ac:dyDescent="0.35">
      <c r="B7" s="211"/>
      <c r="C7" s="4"/>
      <c r="D7" s="156" t="s">
        <v>10</v>
      </c>
      <c r="E7" s="157"/>
      <c r="F7" s="157"/>
      <c r="G7" s="157"/>
      <c r="H7" s="6"/>
      <c r="I7" s="137"/>
      <c r="J7" s="137"/>
      <c r="K7" s="137"/>
      <c r="L7" s="137"/>
      <c r="M7" s="137"/>
      <c r="N7" s="137"/>
      <c r="O7" s="138"/>
    </row>
    <row r="8" spans="2:15" ht="25" customHeight="1" x14ac:dyDescent="0.35">
      <c r="B8" s="211"/>
      <c r="C8" s="4"/>
      <c r="D8" s="156" t="s">
        <v>32</v>
      </c>
      <c r="E8" s="157"/>
      <c r="F8" s="157"/>
      <c r="G8" s="157"/>
      <c r="H8" s="6"/>
      <c r="I8" s="221"/>
      <c r="J8" s="221"/>
      <c r="K8" s="221"/>
      <c r="L8" s="221"/>
      <c r="M8" s="221"/>
      <c r="N8" s="221"/>
      <c r="O8" s="222"/>
    </row>
    <row r="9" spans="2:15" ht="25" customHeight="1" x14ac:dyDescent="0.35">
      <c r="B9" s="211"/>
      <c r="C9" s="4"/>
      <c r="D9" s="156" t="s">
        <v>31</v>
      </c>
      <c r="E9" s="157"/>
      <c r="F9" s="157"/>
      <c r="G9" s="157"/>
      <c r="H9" s="6"/>
      <c r="I9" s="137"/>
      <c r="J9" s="137"/>
      <c r="K9" s="137"/>
      <c r="L9" s="137"/>
      <c r="M9" s="137"/>
      <c r="N9" s="137"/>
      <c r="O9" s="138"/>
    </row>
    <row r="10" spans="2:15" ht="40" customHeight="1" x14ac:dyDescent="0.35">
      <c r="B10" s="211"/>
      <c r="C10" s="4"/>
      <c r="D10" s="156" t="s">
        <v>36</v>
      </c>
      <c r="E10" s="157"/>
      <c r="F10" s="157"/>
      <c r="G10" s="157"/>
      <c r="H10" s="7"/>
      <c r="I10" s="216" t="s">
        <v>60</v>
      </c>
      <c r="J10" s="137"/>
      <c r="K10" s="137"/>
      <c r="L10" s="137"/>
      <c r="M10" s="137"/>
      <c r="N10" s="137"/>
      <c r="O10" s="138"/>
    </row>
    <row r="11" spans="2:15" ht="25" customHeight="1" thickBot="1" x14ac:dyDescent="0.4">
      <c r="B11" s="211"/>
      <c r="C11" s="4"/>
      <c r="D11" s="156" t="s">
        <v>14</v>
      </c>
      <c r="E11" s="157"/>
      <c r="F11" s="157"/>
      <c r="G11" s="157"/>
      <c r="H11" s="7"/>
      <c r="I11" s="137">
        <v>100</v>
      </c>
      <c r="J11" s="137"/>
      <c r="K11" s="137"/>
      <c r="L11" s="137"/>
      <c r="M11" s="137"/>
      <c r="N11" s="137"/>
      <c r="O11" s="138"/>
    </row>
    <row r="12" spans="2:15" ht="9" customHeight="1" thickBot="1" x14ac:dyDescent="0.4"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</row>
    <row r="13" spans="2:15" ht="25" customHeight="1" x14ac:dyDescent="0.35">
      <c r="B13" s="210" t="s">
        <v>41</v>
      </c>
      <c r="C13" s="8"/>
      <c r="D13" s="213" t="s">
        <v>39</v>
      </c>
      <c r="E13" s="213"/>
      <c r="F13" s="9"/>
      <c r="G13" s="10">
        <v>6</v>
      </c>
      <c r="H13" s="11"/>
      <c r="I13" s="10">
        <v>8</v>
      </c>
      <c r="J13" s="12"/>
      <c r="K13" s="10">
        <v>10</v>
      </c>
      <c r="L13" s="12"/>
      <c r="M13" s="10">
        <v>12</v>
      </c>
      <c r="N13" s="12"/>
      <c r="O13" s="13">
        <v>15</v>
      </c>
    </row>
    <row r="14" spans="2:15" ht="25" customHeight="1" x14ac:dyDescent="0.35">
      <c r="B14" s="211"/>
      <c r="C14" s="14"/>
      <c r="D14" s="218" t="s">
        <v>61</v>
      </c>
      <c r="E14" s="218"/>
      <c r="F14" s="15"/>
      <c r="G14" s="16">
        <v>2.54</v>
      </c>
      <c r="H14" s="17"/>
      <c r="I14" s="16">
        <v>3.2610000000000001</v>
      </c>
      <c r="J14" s="17"/>
      <c r="K14" s="16">
        <v>3.9159999999999999</v>
      </c>
      <c r="L14" s="17"/>
      <c r="M14" s="16">
        <v>4.7460000000000004</v>
      </c>
      <c r="N14" s="17"/>
      <c r="O14" s="18">
        <v>5.8970000000000002</v>
      </c>
    </row>
    <row r="15" spans="2:15" ht="25" customHeight="1" x14ac:dyDescent="0.35">
      <c r="B15" s="211"/>
      <c r="C15" s="14"/>
      <c r="D15" s="218" t="s">
        <v>62</v>
      </c>
      <c r="E15" s="218"/>
      <c r="F15" s="15"/>
      <c r="G15" s="16">
        <v>2.516</v>
      </c>
      <c r="H15" s="17"/>
      <c r="I15" s="16">
        <v>3.23</v>
      </c>
      <c r="J15" s="17"/>
      <c r="K15" s="16">
        <v>3.8780000000000001</v>
      </c>
      <c r="L15" s="17"/>
      <c r="M15" s="16">
        <v>4.7</v>
      </c>
      <c r="N15" s="17"/>
      <c r="O15" s="18">
        <v>5.84</v>
      </c>
    </row>
    <row r="16" spans="2:15" ht="54" customHeight="1" x14ac:dyDescent="0.35">
      <c r="B16" s="211"/>
      <c r="C16" s="14"/>
      <c r="D16" s="219" t="s">
        <v>59</v>
      </c>
      <c r="E16" s="220"/>
      <c r="F16" s="15"/>
      <c r="G16" s="16">
        <f>0.00171*G15^2+1.00805*G15-0.00689</f>
        <v>2.5401885377600002</v>
      </c>
      <c r="H16" s="17"/>
      <c r="I16" s="16">
        <f>0.00171*I15^2+1.00805*I15-0.00689</f>
        <v>3.2669517589999999</v>
      </c>
      <c r="J16" s="17"/>
      <c r="K16" s="16">
        <f>0.00171*K15^2+1.00805*K15-0.00689</f>
        <v>3.9280443916399999</v>
      </c>
      <c r="L16" s="17"/>
      <c r="M16" s="16">
        <f>0.00171*M15^2+1.00805*M15-0.00689</f>
        <v>4.7687188999999996</v>
      </c>
      <c r="N16" s="17"/>
      <c r="O16" s="18">
        <f>0.00171*O15^2+1.00805*O15-0.00689</f>
        <v>5.938442575999999</v>
      </c>
    </row>
    <row r="17" spans="2:15" ht="25" customHeight="1" x14ac:dyDescent="0.35">
      <c r="B17" s="211"/>
      <c r="C17" s="14"/>
      <c r="D17" s="218" t="s">
        <v>45</v>
      </c>
      <c r="E17" s="218"/>
      <c r="F17" s="15"/>
      <c r="G17" s="16">
        <v>3.2450000000000001</v>
      </c>
      <c r="H17" s="17"/>
      <c r="I17" s="16">
        <v>4.1849999999999996</v>
      </c>
      <c r="J17" s="17"/>
      <c r="K17" s="16">
        <v>4.8529999999999998</v>
      </c>
      <c r="L17" s="17"/>
      <c r="M17" s="16">
        <v>5.8040000000000003</v>
      </c>
      <c r="N17" s="17"/>
      <c r="O17" s="18">
        <v>7.2690000000000001</v>
      </c>
    </row>
    <row r="18" spans="2:15" ht="25" customHeight="1" x14ac:dyDescent="0.35">
      <c r="B18" s="211"/>
      <c r="C18" s="14"/>
      <c r="D18" s="214" t="s">
        <v>67</v>
      </c>
      <c r="E18" s="214"/>
      <c r="F18" s="15"/>
      <c r="G18" s="215">
        <f>0.6*G16-0.1</f>
        <v>1.424113122656</v>
      </c>
      <c r="H18" s="17"/>
      <c r="I18" s="215">
        <f>0.6*I16-0.1</f>
        <v>1.8601710553999997</v>
      </c>
      <c r="J18" s="17"/>
      <c r="K18" s="215">
        <f>0.6*K16-0.1</f>
        <v>2.2568266349839998</v>
      </c>
      <c r="L18" s="17"/>
      <c r="M18" s="215">
        <f>0.6*M16-0.1</f>
        <v>2.7612313399999997</v>
      </c>
      <c r="N18" s="17"/>
      <c r="O18" s="236">
        <f>0.6*O16-0.1</f>
        <v>3.4630655455999992</v>
      </c>
    </row>
    <row r="19" spans="2:15" ht="25" customHeight="1" x14ac:dyDescent="0.35">
      <c r="B19" s="211"/>
      <c r="C19" s="14"/>
      <c r="D19" s="214"/>
      <c r="E19" s="214"/>
      <c r="F19" s="15"/>
      <c r="G19" s="215"/>
      <c r="H19" s="17"/>
      <c r="I19" s="215"/>
      <c r="J19" s="17"/>
      <c r="K19" s="215"/>
      <c r="L19" s="17"/>
      <c r="M19" s="215"/>
      <c r="N19" s="17"/>
      <c r="O19" s="236"/>
    </row>
    <row r="20" spans="2:15" ht="25" customHeight="1" thickBot="1" x14ac:dyDescent="0.4">
      <c r="B20" s="212"/>
      <c r="C20" s="19"/>
      <c r="D20" s="237" t="s">
        <v>46</v>
      </c>
      <c r="E20" s="237"/>
      <c r="F20" s="20"/>
      <c r="G20" s="110">
        <v>0.99890000000000001</v>
      </c>
      <c r="H20" s="21"/>
      <c r="I20" s="110">
        <v>0.99490000000000001</v>
      </c>
      <c r="J20" s="21"/>
      <c r="K20" s="110">
        <v>0.99539999999999995</v>
      </c>
      <c r="L20" s="21"/>
      <c r="M20" s="110">
        <v>0.99580000000000002</v>
      </c>
      <c r="N20" s="21"/>
      <c r="O20" s="111">
        <v>0.98670000000000002</v>
      </c>
    </row>
    <row r="21" spans="2:15" ht="9" customHeight="1" thickBot="1" x14ac:dyDescent="0.4"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</row>
    <row r="22" spans="2:15" ht="25" customHeight="1" thickBot="1" x14ac:dyDescent="0.4">
      <c r="B22" s="251" t="s">
        <v>53</v>
      </c>
      <c r="C22" s="252"/>
      <c r="D22" s="252"/>
      <c r="E22" s="252"/>
      <c r="F22" s="22"/>
      <c r="G22" s="23">
        <f>G20*1000</f>
        <v>998.9</v>
      </c>
      <c r="H22" s="22"/>
      <c r="I22" s="23">
        <f>I20*1000</f>
        <v>994.9</v>
      </c>
      <c r="J22" s="22"/>
      <c r="K22" s="23">
        <f>K20*1000</f>
        <v>995.4</v>
      </c>
      <c r="L22" s="22"/>
      <c r="M22" s="23">
        <f>M20*1000</f>
        <v>995.80000000000007</v>
      </c>
      <c r="N22" s="22"/>
      <c r="O22" s="24">
        <f>O20*1000</f>
        <v>986.7</v>
      </c>
    </row>
    <row r="23" spans="2:15" ht="9" customHeight="1" thickBot="1" x14ac:dyDescent="0.4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2:15" ht="25" customHeight="1" x14ac:dyDescent="0.35">
      <c r="B24" s="253" t="s">
        <v>7</v>
      </c>
      <c r="C24" s="2"/>
      <c r="D24" s="241" t="s">
        <v>47</v>
      </c>
      <c r="E24" s="242"/>
      <c r="F24" s="26"/>
      <c r="G24" s="247" t="s">
        <v>8</v>
      </c>
      <c r="H24" s="248"/>
      <c r="I24" s="248"/>
      <c r="J24" s="27"/>
      <c r="K24" s="190">
        <v>20.8</v>
      </c>
      <c r="L24" s="190"/>
      <c r="M24" s="190"/>
      <c r="N24" s="190"/>
      <c r="O24" s="191"/>
    </row>
    <row r="25" spans="2:15" ht="25" customHeight="1" x14ac:dyDescent="0.35">
      <c r="B25" s="254"/>
      <c r="C25" s="4"/>
      <c r="D25" s="243"/>
      <c r="E25" s="244"/>
      <c r="F25" s="15"/>
      <c r="G25" s="245" t="s">
        <v>9</v>
      </c>
      <c r="H25" s="246"/>
      <c r="I25" s="246"/>
      <c r="J25" s="28"/>
      <c r="K25" s="150">
        <v>986.3</v>
      </c>
      <c r="L25" s="150"/>
      <c r="M25" s="150"/>
      <c r="N25" s="150"/>
      <c r="O25" s="151"/>
    </row>
    <row r="26" spans="2:15" ht="25" customHeight="1" x14ac:dyDescent="0.35">
      <c r="B26" s="254"/>
      <c r="C26" s="4"/>
      <c r="D26" s="234"/>
      <c r="E26" s="235"/>
      <c r="F26" s="29"/>
      <c r="G26" s="245" t="s">
        <v>19</v>
      </c>
      <c r="H26" s="246"/>
      <c r="I26" s="246"/>
      <c r="J26" s="28"/>
      <c r="K26" s="152">
        <f>((K24+273.15)*1013) / (293.15*K25)</f>
        <v>1.0298737250908832</v>
      </c>
      <c r="L26" s="152"/>
      <c r="M26" s="152"/>
      <c r="N26" s="152"/>
      <c r="O26" s="153"/>
    </row>
    <row r="27" spans="2:15" ht="25" customHeight="1" x14ac:dyDescent="0.35">
      <c r="B27" s="254"/>
      <c r="C27" s="4"/>
      <c r="D27" s="225" t="s">
        <v>48</v>
      </c>
      <c r="E27" s="226"/>
      <c r="F27" s="30"/>
      <c r="G27" s="31">
        <v>1</v>
      </c>
      <c r="H27" s="32"/>
      <c r="I27" s="31">
        <v>1</v>
      </c>
      <c r="J27" s="31"/>
      <c r="K27" s="31">
        <v>1</v>
      </c>
      <c r="L27" s="31"/>
      <c r="M27" s="31">
        <v>1</v>
      </c>
      <c r="N27" s="31"/>
      <c r="O27" s="33">
        <v>1</v>
      </c>
    </row>
    <row r="28" spans="2:15" ht="25" customHeight="1" x14ac:dyDescent="0.35">
      <c r="B28" s="254"/>
      <c r="C28" s="4"/>
      <c r="D28" s="249" t="s">
        <v>44</v>
      </c>
      <c r="E28" s="250"/>
      <c r="F28" s="34"/>
      <c r="G28" s="223">
        <f>1+(0.06+1.69*0.2667)/100</f>
        <v>1.0051072299999999</v>
      </c>
      <c r="H28" s="35"/>
      <c r="I28" s="223">
        <f>1+(0.06+1.69*0.2667)/100</f>
        <v>1.0051072299999999</v>
      </c>
      <c r="J28" s="36"/>
      <c r="K28" s="223">
        <f>1+(0.06+1.69*0.2667)/100</f>
        <v>1.0051072299999999</v>
      </c>
      <c r="L28" s="36"/>
      <c r="M28" s="223">
        <f>1+(0.06+1.69*0.2667)/100</f>
        <v>1.0051072299999999</v>
      </c>
      <c r="N28" s="36"/>
      <c r="O28" s="239">
        <f>1+(0.06+1.69*0.2667)/100</f>
        <v>1.0051072299999999</v>
      </c>
    </row>
    <row r="29" spans="2:15" ht="25" customHeight="1" x14ac:dyDescent="0.35">
      <c r="B29" s="254"/>
      <c r="C29" s="4"/>
      <c r="D29" s="234"/>
      <c r="E29" s="235"/>
      <c r="F29" s="29"/>
      <c r="G29" s="224"/>
      <c r="H29" s="37"/>
      <c r="I29" s="224"/>
      <c r="J29" s="38"/>
      <c r="K29" s="224"/>
      <c r="L29" s="38"/>
      <c r="M29" s="224"/>
      <c r="N29" s="38"/>
      <c r="O29" s="240"/>
    </row>
    <row r="30" spans="2:15" ht="25" customHeight="1" x14ac:dyDescent="0.35">
      <c r="B30" s="254"/>
      <c r="C30" s="4"/>
      <c r="D30" s="225" t="s">
        <v>49</v>
      </c>
      <c r="E30" s="226"/>
      <c r="F30" s="30"/>
      <c r="G30" s="31">
        <v>1</v>
      </c>
      <c r="H30" s="32"/>
      <c r="I30" s="31">
        <v>1</v>
      </c>
      <c r="J30" s="31"/>
      <c r="K30" s="31">
        <v>1</v>
      </c>
      <c r="L30" s="31"/>
      <c r="M30" s="31">
        <v>1</v>
      </c>
      <c r="N30" s="31"/>
      <c r="O30" s="33">
        <v>1</v>
      </c>
    </row>
    <row r="31" spans="2:15" ht="25" customHeight="1" x14ac:dyDescent="0.35">
      <c r="B31" s="254"/>
      <c r="C31" s="4"/>
      <c r="D31" s="234" t="s">
        <v>50</v>
      </c>
      <c r="E31" s="235"/>
      <c r="F31" s="29"/>
      <c r="G31" s="43">
        <v>0.99760000000000004</v>
      </c>
      <c r="H31" s="121"/>
      <c r="I31" s="43">
        <v>0.99760000000000004</v>
      </c>
      <c r="J31" s="43"/>
      <c r="K31" s="43">
        <v>0.99760000000000004</v>
      </c>
      <c r="L31" s="43"/>
      <c r="M31" s="43">
        <v>0.99760000000000004</v>
      </c>
      <c r="N31" s="43"/>
      <c r="O31" s="122">
        <v>0.99760000000000004</v>
      </c>
    </row>
    <row r="32" spans="2:15" ht="25" customHeight="1" x14ac:dyDescent="0.35">
      <c r="B32" s="254"/>
      <c r="C32" s="4"/>
      <c r="D32" s="225" t="s">
        <v>51</v>
      </c>
      <c r="E32" s="226"/>
      <c r="F32" s="39"/>
      <c r="G32" s="40">
        <v>1</v>
      </c>
      <c r="H32" s="41"/>
      <c r="I32" s="31">
        <v>1</v>
      </c>
      <c r="J32" s="31"/>
      <c r="K32" s="31">
        <v>1</v>
      </c>
      <c r="L32" s="31"/>
      <c r="M32" s="31">
        <v>1</v>
      </c>
      <c r="N32" s="31"/>
      <c r="O32" s="33">
        <v>1</v>
      </c>
    </row>
    <row r="33" spans="2:19" ht="25" customHeight="1" x14ac:dyDescent="0.35">
      <c r="B33" s="254"/>
      <c r="C33" s="4"/>
      <c r="D33" s="262" t="s">
        <v>58</v>
      </c>
      <c r="E33" s="263"/>
      <c r="F33" s="42"/>
      <c r="G33" s="231">
        <f>0.8858+0.1206*EXP(-G16/3.511)</f>
        <v>0.94429755566854079</v>
      </c>
      <c r="H33" s="115"/>
      <c r="I33" s="231">
        <f>0.8858+0.1206*EXP(-I16/3.511)</f>
        <v>0.93335984888086565</v>
      </c>
      <c r="J33" s="117"/>
      <c r="K33" s="231">
        <f>0.8858+0.1206*EXP(-K16/3.511)</f>
        <v>0.92519729107066362</v>
      </c>
      <c r="L33" s="117">
        <v>0.92768345822918374</v>
      </c>
      <c r="M33" s="231">
        <f>0.8858+0.1206*EXP(-M16/3.511)</f>
        <v>0.91680836072803595</v>
      </c>
      <c r="N33" s="117"/>
      <c r="O33" s="259">
        <f>0.8858+0.1206*EXP(-O16/3.511)</f>
        <v>0.90802231974596759</v>
      </c>
    </row>
    <row r="34" spans="2:19" ht="25" customHeight="1" x14ac:dyDescent="0.35">
      <c r="B34" s="254"/>
      <c r="C34" s="4"/>
      <c r="D34" s="264"/>
      <c r="E34" s="265"/>
      <c r="F34" s="47"/>
      <c r="G34" s="232"/>
      <c r="H34" s="116"/>
      <c r="I34" s="232"/>
      <c r="J34" s="118"/>
      <c r="K34" s="232"/>
      <c r="L34" s="118"/>
      <c r="M34" s="232"/>
      <c r="N34" s="118"/>
      <c r="O34" s="260"/>
    </row>
    <row r="35" spans="2:19" ht="25" customHeight="1" x14ac:dyDescent="0.35">
      <c r="B35" s="254"/>
      <c r="C35" s="4"/>
      <c r="D35" s="264"/>
      <c r="E35" s="265"/>
      <c r="F35" s="47"/>
      <c r="G35" s="232"/>
      <c r="H35" s="116"/>
      <c r="I35" s="232"/>
      <c r="J35" s="118"/>
      <c r="K35" s="232"/>
      <c r="L35" s="118"/>
      <c r="M35" s="232"/>
      <c r="N35" s="118"/>
      <c r="O35" s="260"/>
    </row>
    <row r="36" spans="2:19" ht="28.5" customHeight="1" x14ac:dyDescent="0.35">
      <c r="B36" s="254"/>
      <c r="C36" s="4"/>
      <c r="D36" s="264"/>
      <c r="E36" s="265"/>
      <c r="F36" s="47"/>
      <c r="G36" s="232"/>
      <c r="H36" s="116"/>
      <c r="I36" s="232"/>
      <c r="J36" s="118"/>
      <c r="K36" s="232"/>
      <c r="L36" s="118"/>
      <c r="M36" s="232"/>
      <c r="N36" s="118"/>
      <c r="O36" s="260"/>
      <c r="S36" s="95"/>
    </row>
    <row r="37" spans="2:19" ht="6" customHeight="1" thickBot="1" x14ac:dyDescent="0.4">
      <c r="B37" s="255"/>
      <c r="C37" s="44"/>
      <c r="D37" s="266"/>
      <c r="E37" s="267"/>
      <c r="F37" s="76"/>
      <c r="G37" s="233"/>
      <c r="H37" s="119"/>
      <c r="I37" s="233"/>
      <c r="J37" s="120"/>
      <c r="K37" s="233"/>
      <c r="L37" s="120"/>
      <c r="M37" s="233"/>
      <c r="N37" s="120"/>
      <c r="O37" s="261"/>
    </row>
    <row r="38" spans="2:19" ht="9" customHeight="1" thickBot="1" x14ac:dyDescent="0.4">
      <c r="B38" s="45"/>
      <c r="C38" s="45"/>
      <c r="D38" s="46"/>
      <c r="E38" s="46"/>
      <c r="F38" s="47"/>
      <c r="G38" s="48"/>
      <c r="H38" s="49"/>
      <c r="I38" s="48"/>
      <c r="J38" s="50"/>
      <c r="K38" s="48"/>
      <c r="L38" s="50"/>
      <c r="M38" s="48"/>
      <c r="N38" s="50"/>
      <c r="O38" s="48"/>
    </row>
    <row r="39" spans="2:19" ht="25" customHeight="1" thickBot="1" x14ac:dyDescent="0.4">
      <c r="B39" s="45"/>
      <c r="C39" s="51"/>
      <c r="D39" s="270" t="s">
        <v>52</v>
      </c>
      <c r="E39" s="271"/>
      <c r="F39" s="52"/>
      <c r="G39" s="53">
        <f>PRODUCT(G27,G28,G30,G31,G32,G33)</f>
        <v>0.94684241175264061</v>
      </c>
      <c r="H39" s="54"/>
      <c r="I39" s="53">
        <f>PRODUCT(I27,I28,I30,I31,I32,I33)</f>
        <v>0.93587522814434088</v>
      </c>
      <c r="J39" s="55"/>
      <c r="K39" s="53">
        <f>PRODUCT(K27,K28,K30,K31,K32,K33)</f>
        <v>0.92769067246410264</v>
      </c>
      <c r="L39" s="55"/>
      <c r="M39" s="53">
        <f>PRODUCT(M27,M28,M30,M31,M32,M33)</f>
        <v>0.91927913418365559</v>
      </c>
      <c r="N39" s="55"/>
      <c r="O39" s="56">
        <f>PRODUCT(O27,O28,O30,O31,O32,O33)</f>
        <v>0.9104694150614564</v>
      </c>
    </row>
    <row r="40" spans="2:19" ht="9" customHeight="1" thickBot="1" x14ac:dyDescent="0.4">
      <c r="B40" s="57"/>
      <c r="C40" s="57"/>
      <c r="D40" s="58"/>
      <c r="E40" s="58"/>
      <c r="F40" s="58"/>
      <c r="G40" s="58"/>
      <c r="H40" s="58"/>
      <c r="I40" s="59"/>
      <c r="J40" s="59"/>
      <c r="K40" s="59"/>
      <c r="L40" s="60"/>
      <c r="M40" s="60"/>
      <c r="N40" s="60"/>
      <c r="O40" s="61"/>
    </row>
    <row r="41" spans="2:19" ht="25" customHeight="1" x14ac:dyDescent="0.35">
      <c r="B41" s="227" t="s">
        <v>42</v>
      </c>
      <c r="C41" s="228"/>
      <c r="D41" s="228"/>
      <c r="E41" s="228"/>
      <c r="F41" s="62"/>
      <c r="G41" s="108">
        <v>1054</v>
      </c>
      <c r="H41" s="63"/>
      <c r="I41" s="108">
        <v>1062</v>
      </c>
      <c r="J41" s="63"/>
      <c r="K41" s="108">
        <v>1071</v>
      </c>
      <c r="L41" s="63"/>
      <c r="M41" s="108">
        <v>1082</v>
      </c>
      <c r="N41" s="63"/>
      <c r="O41" s="109">
        <v>1083</v>
      </c>
    </row>
    <row r="42" spans="2:19" s="70" customFormat="1" ht="9" customHeight="1" x14ac:dyDescent="0.35">
      <c r="B42" s="64"/>
      <c r="C42" s="65"/>
      <c r="D42" s="65"/>
      <c r="E42" s="65"/>
      <c r="F42" s="66"/>
      <c r="G42" s="67"/>
      <c r="H42" s="68"/>
      <c r="I42" s="67"/>
      <c r="J42" s="68"/>
      <c r="K42" s="67"/>
      <c r="L42" s="68"/>
      <c r="M42" s="67"/>
      <c r="N42" s="68"/>
      <c r="O42" s="69"/>
    </row>
    <row r="43" spans="2:19" ht="25" customHeight="1" x14ac:dyDescent="0.35">
      <c r="B43" s="229" t="s">
        <v>43</v>
      </c>
      <c r="C43" s="230"/>
      <c r="D43" s="230"/>
      <c r="E43" s="230"/>
      <c r="F43" s="47"/>
      <c r="G43" s="71">
        <f>G41*G39</f>
        <v>997.97190198728322</v>
      </c>
      <c r="H43" s="46"/>
      <c r="I43" s="71">
        <f>I41*I39</f>
        <v>993.89949228929004</v>
      </c>
      <c r="J43" s="46"/>
      <c r="K43" s="71">
        <f>K41*K39</f>
        <v>993.5567102090539</v>
      </c>
      <c r="L43" s="46"/>
      <c r="M43" s="71">
        <f>M41*M39</f>
        <v>994.66002318671531</v>
      </c>
      <c r="N43" s="46"/>
      <c r="O43" s="72">
        <f>O41*O39</f>
        <v>986.03837651155732</v>
      </c>
    </row>
    <row r="44" spans="2:19" ht="6.75" customHeight="1" x14ac:dyDescent="0.35">
      <c r="B44" s="73"/>
      <c r="C44" s="47"/>
      <c r="D44" s="47"/>
      <c r="E44" s="47"/>
      <c r="F44" s="47"/>
      <c r="G44" s="74"/>
      <c r="H44" s="47"/>
      <c r="I44" s="74"/>
      <c r="J44" s="47"/>
      <c r="K44" s="74"/>
      <c r="L44" s="47"/>
      <c r="M44" s="74"/>
      <c r="N44" s="47"/>
      <c r="O44" s="75"/>
    </row>
    <row r="45" spans="2:19" ht="25" customHeight="1" thickBot="1" x14ac:dyDescent="0.4">
      <c r="B45" s="268" t="s">
        <v>25</v>
      </c>
      <c r="C45" s="269"/>
      <c r="D45" s="269"/>
      <c r="E45" s="269"/>
      <c r="F45" s="76"/>
      <c r="G45" s="77">
        <f>G43/G22-1</f>
        <v>-9.2912004476597421E-4</v>
      </c>
      <c r="H45" s="78"/>
      <c r="I45" s="77">
        <f>I43/I22-1</f>
        <v>-1.0056364566387588E-3</v>
      </c>
      <c r="J45" s="78"/>
      <c r="K45" s="77">
        <f>K43/K22-1</f>
        <v>-1.8518081082440352E-3</v>
      </c>
      <c r="L45" s="79"/>
      <c r="M45" s="77">
        <f>M43/M22-1</f>
        <v>-1.1447849099063268E-3</v>
      </c>
      <c r="N45" s="78"/>
      <c r="O45" s="80">
        <f>O43/O22-1</f>
        <v>-6.7054169295910349E-4</v>
      </c>
    </row>
    <row r="46" spans="2:19" ht="25" customHeight="1" x14ac:dyDescent="0.35">
      <c r="B46" s="62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9" spans="2:15" ht="25" customHeight="1" x14ac:dyDescent="0.35">
      <c r="I49" s="81"/>
      <c r="J49" s="81"/>
      <c r="K49" s="81"/>
      <c r="L49" s="81"/>
      <c r="M49" s="81"/>
      <c r="N49" s="81"/>
      <c r="O49" s="81"/>
    </row>
    <row r="50" spans="2:15" ht="25" customHeight="1" x14ac:dyDescent="0.35">
      <c r="I50" s="1" t="s">
        <v>26</v>
      </c>
    </row>
    <row r="53" spans="2:15" ht="11.25" customHeight="1" x14ac:dyDescent="0.35"/>
    <row r="54" spans="2:15" ht="27" customHeight="1" x14ac:dyDescent="0.35">
      <c r="B54" s="123" t="s">
        <v>68</v>
      </c>
      <c r="C54" s="124"/>
      <c r="D54" s="124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6"/>
    </row>
    <row r="55" spans="2:15" ht="93" customHeight="1" x14ac:dyDescent="0.35">
      <c r="B55" s="256" t="s">
        <v>63</v>
      </c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8"/>
    </row>
    <row r="58" spans="2:15" ht="25" customHeight="1" x14ac:dyDescent="0.35"/>
  </sheetData>
  <mergeCells count="64">
    <mergeCell ref="B55:O55"/>
    <mergeCell ref="O33:O37"/>
    <mergeCell ref="D33:E37"/>
    <mergeCell ref="G33:G37"/>
    <mergeCell ref="I33:I37"/>
    <mergeCell ref="B45:E45"/>
    <mergeCell ref="D39:E39"/>
    <mergeCell ref="M33:M37"/>
    <mergeCell ref="O18:O19"/>
    <mergeCell ref="D20:E20"/>
    <mergeCell ref="B21:O21"/>
    <mergeCell ref="O28:O29"/>
    <mergeCell ref="D24:E26"/>
    <mergeCell ref="G25:I25"/>
    <mergeCell ref="G26:I26"/>
    <mergeCell ref="G24:I24"/>
    <mergeCell ref="D28:E29"/>
    <mergeCell ref="B22:E22"/>
    <mergeCell ref="B24:B37"/>
    <mergeCell ref="K24:O24"/>
    <mergeCell ref="K25:O25"/>
    <mergeCell ref="K26:O26"/>
    <mergeCell ref="G28:G29"/>
    <mergeCell ref="I28:I29"/>
    <mergeCell ref="K28:K29"/>
    <mergeCell ref="M28:M29"/>
    <mergeCell ref="D27:E27"/>
    <mergeCell ref="B41:E41"/>
    <mergeCell ref="B43:E43"/>
    <mergeCell ref="D30:E30"/>
    <mergeCell ref="K33:K37"/>
    <mergeCell ref="D31:E31"/>
    <mergeCell ref="D32:E32"/>
    <mergeCell ref="B2:O2"/>
    <mergeCell ref="B3:O3"/>
    <mergeCell ref="B4:B11"/>
    <mergeCell ref="D4:G4"/>
    <mergeCell ref="I4:O4"/>
    <mergeCell ref="D5:G5"/>
    <mergeCell ref="I5:O5"/>
    <mergeCell ref="D6:G6"/>
    <mergeCell ref="I6:O6"/>
    <mergeCell ref="D7:G7"/>
    <mergeCell ref="I7:O7"/>
    <mergeCell ref="D8:G8"/>
    <mergeCell ref="I8:O8"/>
    <mergeCell ref="D9:G9"/>
    <mergeCell ref="I9:O9"/>
    <mergeCell ref="B13:B20"/>
    <mergeCell ref="D13:E13"/>
    <mergeCell ref="D18:E19"/>
    <mergeCell ref="G18:G19"/>
    <mergeCell ref="I10:O10"/>
    <mergeCell ref="D10:G10"/>
    <mergeCell ref="B12:O12"/>
    <mergeCell ref="D11:G11"/>
    <mergeCell ref="I11:O11"/>
    <mergeCell ref="I18:I19"/>
    <mergeCell ref="K18:K19"/>
    <mergeCell ref="M18:M19"/>
    <mergeCell ref="D14:E14"/>
    <mergeCell ref="D15:E15"/>
    <mergeCell ref="D17:E17"/>
    <mergeCell ref="D16:E16"/>
  </mergeCells>
  <pageMargins left="0.7" right="0.7" top="0.78740157499999996" bottom="0.78740157499999996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X06</vt:lpstr>
      <vt:lpstr>X15</vt:lpstr>
      <vt:lpstr>Elektronen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Budde, Moritz</dc:creator>
  <cp:lastModifiedBy>Windows User</cp:lastModifiedBy>
  <cp:lastPrinted>2020-09-03T14:52:24Z</cp:lastPrinted>
  <dcterms:created xsi:type="dcterms:W3CDTF">2020-05-25T12:56:08Z</dcterms:created>
  <dcterms:modified xsi:type="dcterms:W3CDTF">2023-10-27T10:57:51Z</dcterms:modified>
</cp:coreProperties>
</file>