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itz\Dropbox\Wikizinphysik\Dateien\Brachytherapie\Iridium-Rechner\"/>
    </mc:Choice>
  </mc:AlternateContent>
  <workbookProtection workbookAlgorithmName="SHA-512" workbookHashValue="OzIrLrUfSzI4D2slvyCtOFrDGu9k42761mFDE50g62+emSmD6MturPua4iMDFwNe6SKKVnaSJZcLS51TuLm7rw==" workbookSaltValue="JHEXfElhvVl5X9RMvIcYfw==" workbookSpinCount="100000" lockStructure="1"/>
  <bookViews>
    <workbookView xWindow="0" yWindow="0" windowWidth="19200" windowHeight="6760" activeTab="1"/>
  </bookViews>
  <sheets>
    <sheet name="Aktivität (Kalibrierung)" sheetId="3" r:id="rId1"/>
    <sheet name="Messung" sheetId="1" r:id="rId2"/>
    <sheet name="Erläuterung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C7" i="3" l="1"/>
  <c r="D61" i="1"/>
  <c r="C5" i="3" l="1"/>
  <c r="C9" i="3"/>
  <c r="E9" i="3" s="1"/>
  <c r="H61" i="1" l="1"/>
  <c r="C61" i="1"/>
  <c r="G49" i="1"/>
  <c r="C34" i="1"/>
  <c r="H36" i="1"/>
  <c r="G47" i="1" s="1"/>
  <c r="H58" i="1" l="1"/>
  <c r="H63" i="1" s="1"/>
  <c r="F41" i="1"/>
  <c r="G51" i="1"/>
  <c r="C58" i="1" l="1"/>
  <c r="D58" i="1" s="1"/>
  <c r="C63" i="1" s="1"/>
</calcChain>
</file>

<file path=xl/sharedStrings.xml><?xml version="1.0" encoding="utf-8"?>
<sst xmlns="http://schemas.openxmlformats.org/spreadsheetml/2006/main" count="99" uniqueCount="93">
  <si>
    <t>Quellenspezifikationen</t>
  </si>
  <si>
    <t>Seriennummer</t>
  </si>
  <si>
    <t>Typ / Modell</t>
  </si>
  <si>
    <t>Aktiver Ø (Ø Hülse)</t>
  </si>
  <si>
    <t>Halbwertszeit</t>
  </si>
  <si>
    <t>Ir-192 GammaMed Plus HDR 0,9mm GM12000680</t>
  </si>
  <si>
    <t>3,5 mm (4,52 mm)</t>
  </si>
  <si>
    <t>0,6 mm (0,9 mm)</t>
  </si>
  <si>
    <t>42 mGy/h</t>
  </si>
  <si>
    <t>24-05-0606-003-022221-12405-55</t>
  </si>
  <si>
    <t>Messmittel</t>
  </si>
  <si>
    <t>Dosimentor</t>
  </si>
  <si>
    <t>PTW UNIDOS 10001-10655</t>
  </si>
  <si>
    <t>PTW Krieger-Zylinderphantom</t>
  </si>
  <si>
    <t>Applikator</t>
  </si>
  <si>
    <t>GM11001990 Cervix Applicator probe,
320 mm length, straight</t>
  </si>
  <si>
    <t>Schlauch</t>
  </si>
  <si>
    <t>GM11000340, 320 mm</t>
  </si>
  <si>
    <t>Messung</t>
  </si>
  <si>
    <t>Datum</t>
  </si>
  <si>
    <t>Temperatur</t>
  </si>
  <si>
    <t>Luftdruck in hPa</t>
  </si>
  <si>
    <t>Messdauer</t>
  </si>
  <si>
    <t>Kenndosisleistung Ḱ</t>
  </si>
  <si>
    <t>Scheinbare Aktivität</t>
  </si>
  <si>
    <t>Aus der Referenzdosis</t>
  </si>
  <si>
    <t>Aus der Kenndosisleistung</t>
  </si>
  <si>
    <t>Abweichung =</t>
  </si>
  <si>
    <t>A (Zertifikat am Messtag) =</t>
  </si>
  <si>
    <t>Umrechnung der Messanzeige in Wasserenergiedosis</t>
  </si>
  <si>
    <t>Variable</t>
  </si>
  <si>
    <t xml:space="preserve">Wert </t>
  </si>
  <si>
    <t>Erläuterung</t>
  </si>
  <si>
    <r>
      <t>t</t>
    </r>
    <r>
      <rPr>
        <vertAlign val="superscript"/>
        <sz val="14"/>
        <color theme="1"/>
        <rFont val="Calibri Light"/>
        <family val="2"/>
        <scheme val="major"/>
      </rPr>
      <t>en</t>
    </r>
    <r>
      <rPr>
        <vertAlign val="subscript"/>
        <sz val="14"/>
        <color theme="1"/>
        <rFont val="Calibri Light"/>
        <family val="2"/>
        <scheme val="major"/>
      </rPr>
      <t>w,a</t>
    </r>
  </si>
  <si>
    <t>Verhältnis der über die Energieverteilung am Messort gemittelten Massenenergieabsorptionskoeffizienten von Wasser &amp; Luft für 192-Ir-Strahlung</t>
  </si>
  <si>
    <r>
      <t>k</t>
    </r>
    <r>
      <rPr>
        <vertAlign val="subscript"/>
        <sz val="14"/>
        <color theme="1"/>
        <rFont val="Calibri Light"/>
        <family val="2"/>
        <scheme val="major"/>
      </rPr>
      <t>wp</t>
    </r>
  </si>
  <si>
    <r>
      <t>k</t>
    </r>
    <r>
      <rPr>
        <vertAlign val="subscript"/>
        <sz val="14"/>
        <color theme="1"/>
        <rFont val="Calibri Light"/>
        <family val="2"/>
        <scheme val="major"/>
      </rPr>
      <t>zp</t>
    </r>
  </si>
  <si>
    <r>
      <t>k</t>
    </r>
    <r>
      <rPr>
        <vertAlign val="subscript"/>
        <sz val="14"/>
        <color theme="1"/>
        <rFont val="Calibri Light"/>
        <family val="2"/>
        <scheme val="major"/>
      </rPr>
      <t>t</t>
    </r>
  </si>
  <si>
    <r>
      <t>k</t>
    </r>
    <r>
      <rPr>
        <vertAlign val="subscript"/>
        <sz val="14"/>
        <color theme="1"/>
        <rFont val="Calibri Light"/>
        <family val="2"/>
        <scheme val="major"/>
      </rPr>
      <t>p,T</t>
    </r>
    <r>
      <rPr>
        <sz val="14"/>
        <color theme="1"/>
        <rFont val="Calibri Light"/>
        <family val="2"/>
        <scheme val="major"/>
      </rPr>
      <t/>
    </r>
  </si>
  <si>
    <r>
      <t>k</t>
    </r>
    <r>
      <rPr>
        <vertAlign val="subscript"/>
        <sz val="14"/>
        <color theme="1"/>
        <rFont val="Calibri Light"/>
        <family val="2"/>
        <scheme val="major"/>
      </rPr>
      <t>r</t>
    </r>
  </si>
  <si>
    <r>
      <t>k</t>
    </r>
    <r>
      <rPr>
        <vertAlign val="subscript"/>
        <sz val="14"/>
        <color theme="1"/>
        <rFont val="Calibri Light"/>
        <family val="2"/>
        <scheme val="major"/>
      </rPr>
      <t>Q</t>
    </r>
    <r>
      <rPr>
        <sz val="14"/>
        <color theme="1"/>
        <rFont val="Calibri Light"/>
        <family val="2"/>
        <scheme val="major"/>
      </rPr>
      <t/>
    </r>
  </si>
  <si>
    <t>Feldstörungskorrektur beim Übergang von Wasser in PMMA</t>
  </si>
  <si>
    <t xml:space="preserve"> Messzeit (bei uns 15min. bzw. 900sek.)</t>
  </si>
  <si>
    <t>Variabel</t>
  </si>
  <si>
    <r>
      <t>Luftdichtekorrektur (p</t>
    </r>
    <r>
      <rPr>
        <vertAlign val="subscript"/>
        <sz val="14"/>
        <color theme="1"/>
        <rFont val="Calibri Light"/>
        <family val="2"/>
        <scheme val="major"/>
      </rPr>
      <t>0</t>
    </r>
    <r>
      <rPr>
        <sz val="14"/>
        <color theme="1"/>
        <rFont val="Calibri Light"/>
        <family val="2"/>
        <scheme val="major"/>
      </rPr>
      <t xml:space="preserve"> = 1013 hPa; T</t>
    </r>
    <r>
      <rPr>
        <vertAlign val="subscript"/>
        <sz val="14"/>
        <color theme="1"/>
        <rFont val="Calibri Light"/>
        <family val="2"/>
        <scheme val="major"/>
      </rPr>
      <t>0</t>
    </r>
    <r>
      <rPr>
        <sz val="14"/>
        <color theme="1"/>
        <rFont val="Calibri Light"/>
        <family val="2"/>
        <scheme val="major"/>
      </rPr>
      <t xml:space="preserve"> = 293,15 K)</t>
    </r>
  </si>
  <si>
    <t>Abstandskorrektur: 8 cm anstelle von 100 cm</t>
  </si>
  <si>
    <t>Korrekturfaktor für die von 60-Co abweichende Strahlenqualität</t>
  </si>
  <si>
    <t>Kalibrierfaktor für die Wasserenergiedosis von 60-Co-Strahlung</t>
  </si>
  <si>
    <t>M</t>
  </si>
  <si>
    <t>Messwertanzeige</t>
  </si>
  <si>
    <r>
      <t>N</t>
    </r>
    <r>
      <rPr>
        <vertAlign val="subscript"/>
        <sz val="14"/>
        <color theme="1"/>
        <rFont val="Calibri Light"/>
        <family val="2"/>
      </rPr>
      <t>W</t>
    </r>
  </si>
  <si>
    <r>
      <t>M</t>
    </r>
    <r>
      <rPr>
        <vertAlign val="subscript"/>
        <sz val="14"/>
        <color theme="1"/>
        <rFont val="Calibri Light"/>
        <family val="2"/>
        <scheme val="major"/>
      </rPr>
      <t>0</t>
    </r>
  </si>
  <si>
    <r>
      <t>M</t>
    </r>
    <r>
      <rPr>
        <vertAlign val="subscript"/>
        <sz val="14"/>
        <color theme="1"/>
        <rFont val="Calibri Light"/>
        <family val="2"/>
        <scheme val="major"/>
      </rPr>
      <t>A</t>
    </r>
  </si>
  <si>
    <t>Dosis, die beim Ein- &amp; Ausfahren der Quelle gemessen wird (vernachlässigt)</t>
  </si>
  <si>
    <r>
      <t>Korrigierter Messwert: M = M</t>
    </r>
    <r>
      <rPr>
        <vertAlign val="subscript"/>
        <sz val="14"/>
        <color theme="1"/>
        <rFont val="Calibri Light"/>
        <family val="2"/>
        <scheme val="major"/>
      </rPr>
      <t>0</t>
    </r>
    <r>
      <rPr>
        <sz val="14"/>
        <color theme="1"/>
        <rFont val="Calibri Light"/>
        <family val="2"/>
        <scheme val="major"/>
      </rPr>
      <t xml:space="preserve"> - M</t>
    </r>
    <r>
      <rPr>
        <vertAlign val="subscript"/>
        <sz val="14"/>
        <color theme="1"/>
        <rFont val="Calibri Light"/>
        <family val="2"/>
        <scheme val="major"/>
      </rPr>
      <t>A</t>
    </r>
  </si>
  <si>
    <t>Geometriefaktor für das Zylinderphantom,
Berücksichtigt die Verwendung von PMMA anstelle von Luft</t>
  </si>
  <si>
    <t xml:space="preserve">  Relative Bremsstrahlungsverluste in Wasser für 192-Iridium</t>
  </si>
  <si>
    <t>Berechnung der Aktivität aus der Referenzdosis</t>
  </si>
  <si>
    <t>1.</t>
  </si>
  <si>
    <t>Die Wasserenergie-Referenzdosisleistung entspricht der Wasserenergiedosisleistung im Messpunkt in cGy/min -&gt; Messwert Luftdichte korrigieren und durch 15min und 10 (mGy-&gt;cGy) teilen</t>
  </si>
  <si>
    <t>2.</t>
  </si>
  <si>
    <t>Gemäß "Praktische Dosimetrie in der HDR-Brachytherapie" beträgt die Wasserenergie-Referenzdosisleistung in den peripheren Bohrungen des Zylinderphantoms etwa 1cGy/min pro 1Ci oder 37GBq Strahleraktivität</t>
  </si>
  <si>
    <t>Berechnung der Aktivität aus der Kenndosisleistung</t>
  </si>
  <si>
    <t>Gemäß "GammamedPlus iX, 3/24 iX Afterloaders Feature Sheet" beträgt die scheinbare Aktivität 555GBq bei einer Kenndosisleistung von 63mGy/h</t>
  </si>
  <si>
    <t>Unterschrift</t>
  </si>
  <si>
    <t>Aktivität (Zertifikat)</t>
  </si>
  <si>
    <t>Kenndosisleistung (Zertifikat)</t>
  </si>
  <si>
    <t>Referenz-/Kalibrierdatum</t>
  </si>
  <si>
    <t>Ionisations-kammer</t>
  </si>
  <si>
    <r>
      <t>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(1. Messpunkt)</t>
    </r>
  </si>
  <si>
    <r>
      <t>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(2. Messpunkt)</t>
    </r>
  </si>
  <si>
    <r>
      <t>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(3. Messpunkt)</t>
    </r>
  </si>
  <si>
    <r>
      <t>Korrektur d. Luftdichte k</t>
    </r>
    <r>
      <rPr>
        <vertAlign val="subscript"/>
        <sz val="24"/>
        <color theme="1"/>
        <rFont val="Calibri Light"/>
        <family val="2"/>
        <scheme val="major"/>
      </rPr>
      <t>T,p</t>
    </r>
  </si>
  <si>
    <r>
      <t>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(4. Messpunkt)</t>
    </r>
  </si>
  <si>
    <r>
      <t>(Ḱ</t>
    </r>
    <r>
      <rPr>
        <vertAlign val="subscript"/>
        <sz val="24"/>
        <color theme="1"/>
        <rFont val="Calibri Light"/>
        <family val="2"/>
        <scheme val="major"/>
      </rPr>
      <t>a,100</t>
    </r>
    <r>
      <rPr>
        <sz val="24"/>
        <color theme="1"/>
        <rFont val="Calibri Light"/>
        <family val="2"/>
        <scheme val="major"/>
      </rPr>
      <t>)</t>
    </r>
    <r>
      <rPr>
        <vertAlign val="subscript"/>
        <sz val="24"/>
        <color theme="1"/>
        <rFont val="Calibri Light"/>
        <family val="2"/>
        <scheme val="major"/>
      </rPr>
      <t>a</t>
    </r>
    <r>
      <rPr>
        <sz val="24"/>
        <color theme="1"/>
        <rFont val="Calibri Light"/>
        <family val="2"/>
        <scheme val="major"/>
      </rPr>
      <t xml:space="preserve"> (Zertifikat) =  </t>
    </r>
  </si>
  <si>
    <r>
      <t>A (Messung) =
Ḋ</t>
    </r>
    <r>
      <rPr>
        <vertAlign val="subscript"/>
        <sz val="24"/>
        <color theme="1"/>
        <rFont val="Calibri Light"/>
        <family val="2"/>
        <scheme val="major"/>
      </rPr>
      <t>W,zp</t>
    </r>
    <r>
      <rPr>
        <sz val="24"/>
        <color theme="1"/>
        <rFont val="Calibri Light"/>
        <family val="2"/>
        <scheme val="major"/>
      </rPr>
      <t xml:space="preserve"> </t>
    </r>
    <r>
      <rPr>
        <sz val="24"/>
        <color theme="1"/>
        <rFont val="Times New Roman"/>
        <family val="1"/>
      </rPr>
      <t>·</t>
    </r>
    <r>
      <rPr>
        <sz val="24"/>
        <color theme="1"/>
        <rFont val="Calibri Light"/>
        <family val="2"/>
      </rPr>
      <t xml:space="preserve"> </t>
    </r>
    <r>
      <rPr>
        <sz val="24"/>
        <color theme="1"/>
        <rFont val="Calibri Light"/>
        <family val="2"/>
        <scheme val="major"/>
      </rPr>
      <t xml:space="preserve">(Ci · min / cGy) = </t>
    </r>
  </si>
  <si>
    <r>
      <t>A (Messung) =
(Ḱ</t>
    </r>
    <r>
      <rPr>
        <vertAlign val="subscript"/>
        <sz val="24"/>
        <color theme="1"/>
        <rFont val="Calibri Light"/>
        <family val="2"/>
        <scheme val="major"/>
      </rPr>
      <t>a,100</t>
    </r>
    <r>
      <rPr>
        <sz val="24"/>
        <color theme="1"/>
        <rFont val="Calibri Light"/>
        <family val="2"/>
        <scheme val="major"/>
      </rPr>
      <t>)</t>
    </r>
    <r>
      <rPr>
        <vertAlign val="subscript"/>
        <sz val="24"/>
        <color theme="1"/>
        <rFont val="Calibri Light"/>
        <family val="2"/>
        <scheme val="major"/>
      </rPr>
      <t>a</t>
    </r>
    <r>
      <rPr>
        <sz val="24"/>
        <color theme="1"/>
        <rFont val="Calibri Light"/>
        <family val="2"/>
        <scheme val="major"/>
      </rPr>
      <t xml:space="preserve"> (Messung) / 0,11 = </t>
    </r>
  </si>
  <si>
    <t>Aktive Länge
(Länge d. Hülse)</t>
  </si>
  <si>
    <t>Kenndosisleistung
bei 370 GBq</t>
  </si>
  <si>
    <t>Stielkammer 0,3 cm³ starr
(Typ M23332-712)</t>
  </si>
  <si>
    <t>Mess-phantom</t>
  </si>
  <si>
    <r>
      <t>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 (Mittelwert)</t>
    </r>
  </si>
  <si>
    <r>
      <t>g</t>
    </r>
    <r>
      <rPr>
        <vertAlign val="subscript"/>
        <sz val="14"/>
        <color theme="1"/>
        <rFont val="Calibri Light"/>
        <family val="2"/>
        <scheme val="major"/>
      </rPr>
      <t>W</t>
    </r>
  </si>
  <si>
    <t>Aktivität der Quelle nach Zertifikat</t>
  </si>
  <si>
    <t>Aktivität</t>
  </si>
  <si>
    <t>=</t>
  </si>
  <si>
    <t>Messdatum</t>
  </si>
  <si>
    <t>Datum der Messung</t>
  </si>
  <si>
    <t>Dosimetrie am Afterloader mit Iridium-192</t>
  </si>
  <si>
    <t>1,187 ± 0,012</t>
  </si>
  <si>
    <r>
      <t>(Ḱ</t>
    </r>
    <r>
      <rPr>
        <vertAlign val="subscript"/>
        <sz val="24"/>
        <color theme="1"/>
        <rFont val="Calibri Light"/>
        <family val="2"/>
        <scheme val="major"/>
      </rPr>
      <t>a,100</t>
    </r>
    <r>
      <rPr>
        <sz val="24"/>
        <color theme="1"/>
        <rFont val="Calibri Light"/>
        <family val="2"/>
        <scheme val="major"/>
      </rPr>
      <t>)</t>
    </r>
    <r>
      <rPr>
        <vertAlign val="subscript"/>
        <sz val="24"/>
        <color theme="1"/>
        <rFont val="Calibri Light"/>
        <family val="2"/>
        <scheme val="major"/>
      </rPr>
      <t xml:space="preserve">a </t>
    </r>
    <r>
      <rPr>
        <sz val="24"/>
        <color theme="1"/>
        <rFont val="Calibri Light"/>
        <family val="2"/>
        <scheme val="major"/>
      </rPr>
      <t>(Messung) = [1/(1-g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>)] · 1/(t</t>
    </r>
    <r>
      <rPr>
        <vertAlign val="superscript"/>
        <sz val="24"/>
        <color theme="1"/>
        <rFont val="Calibri Light"/>
        <family val="2"/>
        <scheme val="major"/>
      </rPr>
      <t>en</t>
    </r>
    <r>
      <rPr>
        <vertAlign val="subscript"/>
        <sz val="24"/>
        <color theme="1"/>
        <rFont val="Calibri Light"/>
        <family val="2"/>
        <scheme val="major"/>
      </rPr>
      <t>w,a</t>
    </r>
    <r>
      <rPr>
        <sz val="24"/>
        <color theme="1"/>
        <rFont val="Calibri Light"/>
        <family val="2"/>
        <scheme val="major"/>
      </rPr>
      <t>) · k</t>
    </r>
    <r>
      <rPr>
        <vertAlign val="subscript"/>
        <sz val="24"/>
        <color theme="1"/>
        <rFont val="Calibri Light"/>
        <family val="2"/>
        <scheme val="major"/>
      </rPr>
      <t>wp</t>
    </r>
    <r>
      <rPr>
        <sz val="24"/>
        <color theme="1"/>
        <rFont val="Calibri Light"/>
        <family val="2"/>
        <scheme val="major"/>
      </rPr>
      <t xml:space="preserve"> · k</t>
    </r>
    <r>
      <rPr>
        <vertAlign val="subscript"/>
        <sz val="24"/>
        <color theme="1"/>
        <rFont val="Calibri Light"/>
        <family val="2"/>
        <scheme val="major"/>
      </rPr>
      <t>zp</t>
    </r>
    <r>
      <rPr>
        <sz val="24"/>
        <color theme="1"/>
        <rFont val="Calibri Light"/>
        <family val="2"/>
        <scheme val="major"/>
      </rPr>
      <t xml:space="preserve"> · k</t>
    </r>
    <r>
      <rPr>
        <vertAlign val="subscript"/>
        <sz val="24"/>
        <color theme="1"/>
        <rFont val="Calibri Light"/>
        <family val="2"/>
        <scheme val="major"/>
      </rPr>
      <t>t</t>
    </r>
    <r>
      <rPr>
        <sz val="24"/>
        <color theme="1"/>
        <rFont val="Calibri Light"/>
        <family val="2"/>
        <scheme val="major"/>
      </rPr>
      <t xml:space="preserve"> · k</t>
    </r>
    <r>
      <rPr>
        <vertAlign val="subscript"/>
        <sz val="24"/>
        <color theme="1"/>
        <rFont val="Calibri Light"/>
        <family val="2"/>
        <scheme val="major"/>
      </rPr>
      <t>r</t>
    </r>
    <r>
      <rPr>
        <sz val="24"/>
        <color theme="1"/>
        <rFont val="Calibri Light"/>
        <family val="2"/>
        <scheme val="major"/>
      </rPr>
      <t xml:space="preserve"> · k</t>
    </r>
    <r>
      <rPr>
        <vertAlign val="subscript"/>
        <sz val="24"/>
        <color theme="1"/>
        <rFont val="Calibri Light"/>
        <family val="2"/>
        <scheme val="major"/>
      </rPr>
      <t>Q</t>
    </r>
    <r>
      <rPr>
        <sz val="24"/>
        <color theme="1"/>
        <rFont val="Calibri Light"/>
        <family val="2"/>
        <scheme val="major"/>
      </rPr>
      <t xml:space="preserve"> </t>
    </r>
    <r>
      <rPr>
        <sz val="24"/>
        <color theme="1"/>
        <rFont val="Times New Roman"/>
        <family val="1"/>
      </rPr>
      <t>·</t>
    </r>
    <r>
      <rPr>
        <sz val="24"/>
        <color theme="1"/>
        <rFont val="Calibri Light"/>
        <family val="2"/>
      </rPr>
      <t xml:space="preserve"> D</t>
    </r>
    <r>
      <rPr>
        <vertAlign val="subscript"/>
        <sz val="24"/>
        <color theme="1"/>
        <rFont val="Calibri Light"/>
        <family val="2"/>
      </rPr>
      <t>W</t>
    </r>
    <r>
      <rPr>
        <sz val="24"/>
        <color theme="1"/>
        <rFont val="Calibri Light"/>
        <family val="2"/>
      </rPr>
      <t xml:space="preserve"> =</t>
    </r>
  </si>
  <si>
    <r>
      <t>Wasserenergie-Referenzdosisleistung
Ḋ</t>
    </r>
    <r>
      <rPr>
        <vertAlign val="subscript"/>
        <sz val="24"/>
        <color theme="1"/>
        <rFont val="Calibri Light"/>
        <family val="2"/>
        <scheme val="major"/>
      </rPr>
      <t>W,zp</t>
    </r>
    <r>
      <rPr>
        <sz val="24"/>
        <color theme="1"/>
        <rFont val="Calibri Light"/>
        <family val="2"/>
        <scheme val="major"/>
      </rPr>
      <t xml:space="preserve"> = 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</t>
    </r>
    <r>
      <rPr>
        <sz val="24"/>
        <color theme="1"/>
        <rFont val="Times New Roman"/>
        <family val="1"/>
      </rPr>
      <t>·</t>
    </r>
    <r>
      <rPr>
        <sz val="24"/>
        <color theme="1"/>
        <rFont val="Calibri Light"/>
        <family val="2"/>
      </rPr>
      <t xml:space="preserve"> [1/(900s/60)] · k</t>
    </r>
    <r>
      <rPr>
        <vertAlign val="subscript"/>
        <sz val="24"/>
        <color theme="1"/>
        <rFont val="Calibri Light"/>
        <family val="2"/>
      </rPr>
      <t>p,T</t>
    </r>
  </si>
  <si>
    <r>
      <t>Wasserenergie-Referenzdosisleistung
Ḋ</t>
    </r>
    <r>
      <rPr>
        <vertAlign val="subscript"/>
        <sz val="24"/>
        <color theme="1"/>
        <rFont val="Calibri Light"/>
        <family val="2"/>
        <scheme val="major"/>
      </rPr>
      <t>W,zp</t>
    </r>
    <r>
      <rPr>
        <sz val="24"/>
        <color theme="1"/>
        <rFont val="Calibri Light"/>
        <family val="2"/>
        <scheme val="major"/>
      </rPr>
      <t xml:space="preserve"> = D</t>
    </r>
    <r>
      <rPr>
        <vertAlign val="subscript"/>
        <sz val="24"/>
        <color theme="1"/>
        <rFont val="Calibri Light"/>
        <family val="2"/>
        <scheme val="major"/>
      </rPr>
      <t>W</t>
    </r>
    <r>
      <rPr>
        <sz val="24"/>
        <color theme="1"/>
        <rFont val="Calibri Light"/>
        <family val="2"/>
        <scheme val="major"/>
      </rPr>
      <t xml:space="preserve"> </t>
    </r>
    <r>
      <rPr>
        <sz val="24"/>
        <color theme="1"/>
        <rFont val="Times New Roman"/>
        <family val="1"/>
      </rPr>
      <t>·</t>
    </r>
    <r>
      <rPr>
        <sz val="24"/>
        <color theme="1"/>
        <rFont val="Calibri Light"/>
        <family val="2"/>
      </rPr>
      <t xml:space="preserve"> [1/(900s/60 </t>
    </r>
    <r>
      <rPr>
        <sz val="24"/>
        <color theme="1"/>
        <rFont val="Times New Roman"/>
        <family val="1"/>
      </rPr>
      <t>·</t>
    </r>
    <r>
      <rPr>
        <sz val="24"/>
        <color theme="1"/>
        <rFont val="Calibri Light"/>
        <family val="2"/>
      </rPr>
      <t xml:space="preserve"> 10)] · k</t>
    </r>
    <r>
      <rPr>
        <vertAlign val="subscript"/>
        <sz val="24"/>
        <color theme="1"/>
        <rFont val="Calibri Light"/>
        <family val="2"/>
      </rPr>
      <t>p,T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</si>
</sst>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\ &quot;mGy&quot;"/>
    <numFmt numFmtId="165" formatCode="0.00\ &quot;GBq&quot;"/>
    <numFmt numFmtId="166" formatCode="0.00\ &quot;mGy/h +/- 5%&quot;"/>
    <numFmt numFmtId="167" formatCode="0.00\ &quot;°C&quot;"/>
    <numFmt numFmtId="168" formatCode="0.00\ &quot;hPa&quot;"/>
    <numFmt numFmtId="169" formatCode="0\ &quot;Sekunden&quot;"/>
    <numFmt numFmtId="170" formatCode="0.00\ &quot;mGy/min&quot;"/>
    <numFmt numFmtId="171" formatCode="0.00\ &quot;cGy/min&quot;"/>
    <numFmt numFmtId="172" formatCode="0.00\ &quot;Tage&quot;"/>
    <numFmt numFmtId="173" formatCode="0.00\ &quot;mGy/h&quot;"/>
    <numFmt numFmtId="174" formatCode="0.00\ &quot;Curie     =&quot;"/>
    <numFmt numFmtId="175" formatCode="0.000"/>
    <numFmt numFmtId="176" formatCode="[$-413]d/mmm/yy;@"/>
    <numFmt numFmtId="177" formatCode="0.000\ &quot;GBq&quot;"/>
    <numFmt numFmtId="178" formatCode="0.000\ &quot;Curie&quot;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 Light"/>
      <family val="2"/>
      <scheme val="major"/>
    </font>
    <font>
      <sz val="14"/>
      <color theme="1"/>
      <name val="Calibri Light"/>
      <family val="2"/>
    </font>
    <font>
      <vertAlign val="superscript"/>
      <sz val="14"/>
      <color theme="1"/>
      <name val="Calibri Light"/>
      <family val="2"/>
      <scheme val="major"/>
    </font>
    <font>
      <vertAlign val="subscript"/>
      <sz val="14"/>
      <color theme="1"/>
      <name val="Calibri Light"/>
      <family val="2"/>
    </font>
    <font>
      <sz val="24"/>
      <color theme="1"/>
      <name val="Calibri Light"/>
      <family val="2"/>
      <scheme val="major"/>
    </font>
    <font>
      <vertAlign val="subscript"/>
      <sz val="24"/>
      <color theme="1"/>
      <name val="Calibri Light"/>
      <family val="2"/>
      <scheme val="major"/>
    </font>
    <font>
      <sz val="24"/>
      <color theme="1"/>
      <name val="Times New Roman"/>
      <family val="1"/>
    </font>
    <font>
      <sz val="24"/>
      <color theme="1"/>
      <name val="Calibri Light"/>
      <family val="2"/>
    </font>
    <font>
      <vertAlign val="superscript"/>
      <sz val="24"/>
      <color theme="1"/>
      <name val="Calibri Light"/>
      <family val="2"/>
      <scheme val="major"/>
    </font>
    <font>
      <vertAlign val="subscript"/>
      <sz val="24"/>
      <color theme="1"/>
      <name val="Calibri Light"/>
      <family val="2"/>
    </font>
    <font>
      <sz val="36"/>
      <color theme="1"/>
      <name val="Calibri Light"/>
      <family val="2"/>
      <scheme val="major"/>
    </font>
    <font>
      <b/>
      <u/>
      <sz val="36"/>
      <color theme="1"/>
      <name val="Calibri Light"/>
      <family val="2"/>
      <scheme val="major"/>
    </font>
    <font>
      <sz val="10"/>
      <name val="Arial"/>
      <family val="2"/>
    </font>
    <font>
      <sz val="14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76" fontId="15" fillId="0" borderId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3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4" fontId="7" fillId="6" borderId="0" xfId="0" applyNumberFormat="1" applyFont="1" applyFill="1" applyBorder="1" applyAlignment="1">
      <alignment horizontal="center" vertical="center"/>
    </xf>
    <xf numFmtId="165" fontId="7" fillId="6" borderId="1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10" fontId="7" fillId="5" borderId="25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164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164" fontId="7" fillId="6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4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4" xfId="0" applyFont="1" applyBorder="1"/>
    <xf numFmtId="0" fontId="1" fillId="0" borderId="28" xfId="0" applyFont="1" applyBorder="1" applyAlignment="1">
      <alignment horizontal="center"/>
    </xf>
    <xf numFmtId="177" fontId="1" fillId="6" borderId="28" xfId="0" applyNumberFormat="1" applyFont="1" applyFill="1" applyBorder="1" applyAlignment="1">
      <alignment horizontal="center"/>
    </xf>
    <xf numFmtId="178" fontId="1" fillId="6" borderId="25" xfId="0" applyNumberFormat="1" applyFont="1" applyFill="1" applyBorder="1" applyAlignment="1">
      <alignment horizontal="center"/>
    </xf>
    <xf numFmtId="0" fontId="7" fillId="9" borderId="0" xfId="0" applyFont="1" applyFill="1" applyAlignment="1">
      <alignment horizontal="left" vertical="center"/>
    </xf>
    <xf numFmtId="14" fontId="16" fillId="8" borderId="0" xfId="1" applyNumberFormat="1" applyFont="1" applyFill="1" applyBorder="1" applyAlignment="1">
      <alignment horizontal="center"/>
    </xf>
    <xf numFmtId="14" fontId="16" fillId="8" borderId="14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4" fontId="1" fillId="8" borderId="0" xfId="0" applyNumberFormat="1" applyFont="1" applyFill="1" applyBorder="1" applyAlignment="1">
      <alignment horizontal="center" vertical="center"/>
    </xf>
    <xf numFmtId="14" fontId="1" fillId="8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173" fontId="7" fillId="6" borderId="0" xfId="0" applyNumberFormat="1" applyFont="1" applyFill="1" applyBorder="1" applyAlignment="1">
      <alignment horizontal="center" vertical="center"/>
    </xf>
    <xf numFmtId="173" fontId="7" fillId="6" borderId="14" xfId="0" applyNumberFormat="1" applyFont="1" applyFill="1" applyBorder="1" applyAlignment="1">
      <alignment horizontal="center" vertical="center"/>
    </xf>
    <xf numFmtId="10" fontId="7" fillId="5" borderId="28" xfId="0" applyNumberFormat="1" applyFont="1" applyFill="1" applyBorder="1" applyAlignment="1">
      <alignment horizontal="center" vertical="center"/>
    </xf>
    <xf numFmtId="10" fontId="7" fillId="5" borderId="2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4" fontId="7" fillId="6" borderId="0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165" fontId="7" fillId="6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2" borderId="14" xfId="0" applyNumberFormat="1" applyFont="1" applyFill="1" applyBorder="1" applyAlignment="1" applyProtection="1">
      <alignment horizontal="center" vertical="center"/>
      <protection locked="0"/>
    </xf>
    <xf numFmtId="166" fontId="7" fillId="2" borderId="0" xfId="0" applyNumberFormat="1" applyFont="1" applyFill="1" applyBorder="1" applyAlignment="1" applyProtection="1">
      <alignment horizontal="center" vertical="center"/>
      <protection locked="0"/>
    </xf>
    <xf numFmtId="166" fontId="7" fillId="2" borderId="14" xfId="0" applyNumberFormat="1" applyFont="1" applyFill="1" applyBorder="1" applyAlignment="1" applyProtection="1">
      <alignment horizontal="center" vertical="center"/>
      <protection locked="0"/>
    </xf>
    <xf numFmtId="14" fontId="7" fillId="2" borderId="28" xfId="0" applyNumberFormat="1" applyFont="1" applyFill="1" applyBorder="1" applyAlignment="1" applyProtection="1">
      <alignment horizontal="center" vertical="center"/>
      <protection locked="0"/>
    </xf>
    <xf numFmtId="14" fontId="7" fillId="2" borderId="25" xfId="0" applyNumberFormat="1" applyFont="1" applyFill="1" applyBorder="1" applyAlignment="1" applyProtection="1">
      <alignment horizontal="center" vertical="center"/>
      <protection locked="0"/>
    </xf>
    <xf numFmtId="14" fontId="7" fillId="2" borderId="21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1" fontId="7" fillId="6" borderId="0" xfId="0" applyNumberFormat="1" applyFont="1" applyFill="1" applyBorder="1" applyAlignment="1">
      <alignment horizontal="center" vertical="center"/>
    </xf>
    <xf numFmtId="171" fontId="7" fillId="6" borderId="14" xfId="0" applyNumberFormat="1" applyFont="1" applyFill="1" applyBorder="1" applyAlignment="1">
      <alignment horizontal="center" vertical="center"/>
    </xf>
    <xf numFmtId="171" fontId="7" fillId="6" borderId="28" xfId="0" applyNumberFormat="1" applyFont="1" applyFill="1" applyBorder="1" applyAlignment="1">
      <alignment horizontal="center" vertical="center"/>
    </xf>
    <xf numFmtId="171" fontId="7" fillId="6" borderId="2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0" fontId="7" fillId="6" borderId="0" xfId="0" applyNumberFormat="1" applyFont="1" applyFill="1" applyBorder="1" applyAlignment="1">
      <alignment horizontal="center" vertical="center"/>
    </xf>
    <xf numFmtId="170" fontId="7" fillId="6" borderId="14" xfId="0" applyNumberFormat="1" applyFont="1" applyFill="1" applyBorder="1" applyAlignment="1">
      <alignment horizontal="center" vertical="center"/>
    </xf>
    <xf numFmtId="10" fontId="7" fillId="5" borderId="29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 applyProtection="1">
      <alignment horizontal="center" vertical="center"/>
      <protection locked="0"/>
    </xf>
    <xf numFmtId="167" fontId="7" fillId="2" borderId="4" xfId="0" applyNumberFormat="1" applyFont="1" applyFill="1" applyBorder="1" applyAlignment="1" applyProtection="1">
      <alignment horizontal="center" vertical="center"/>
      <protection locked="0"/>
    </xf>
    <xf numFmtId="168" fontId="7" fillId="2" borderId="0" xfId="0" applyNumberFormat="1" applyFont="1" applyFill="1" applyBorder="1" applyAlignment="1" applyProtection="1">
      <alignment horizontal="center" vertical="center"/>
      <protection locked="0"/>
    </xf>
    <xf numFmtId="168" fontId="7" fillId="2" borderId="4" xfId="0" applyNumberFormat="1" applyFont="1" applyFill="1" applyBorder="1" applyAlignment="1" applyProtection="1">
      <alignment horizontal="center" vertical="center"/>
      <protection locked="0"/>
    </xf>
    <xf numFmtId="175" fontId="7" fillId="6" borderId="0" xfId="0" applyNumberFormat="1" applyFont="1" applyFill="1" applyBorder="1" applyAlignment="1">
      <alignment horizontal="center" vertical="center"/>
    </xf>
    <xf numFmtId="175" fontId="7" fillId="6" borderId="4" xfId="0" applyNumberFormat="1" applyFont="1" applyFill="1" applyBorder="1" applyAlignment="1">
      <alignment horizontal="center" vertical="center"/>
    </xf>
    <xf numFmtId="169" fontId="7" fillId="7" borderId="22" xfId="0" applyNumberFormat="1" applyFont="1" applyFill="1" applyBorder="1" applyAlignment="1">
      <alignment horizontal="center" vertical="center"/>
    </xf>
    <xf numFmtId="169" fontId="7" fillId="7" borderId="6" xfId="0" applyNumberFormat="1" applyFont="1" applyFill="1" applyBorder="1" applyAlignment="1">
      <alignment horizontal="center" vertical="center"/>
    </xf>
    <xf numFmtId="172" fontId="7" fillId="7" borderId="0" xfId="0" applyNumberFormat="1" applyFont="1" applyFill="1" applyBorder="1" applyAlignment="1">
      <alignment horizontal="center" vertical="center"/>
    </xf>
    <xf numFmtId="172" fontId="7" fillId="7" borderId="14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2">
    <cellStyle name="Normal 3 2" xfId="1"/>
    <cellStyle name="Standard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298450</xdr:colOff>
          <xdr:row>3</xdr:row>
          <xdr:rowOff>146050</xdr:rowOff>
        </xdr:from>
        <xdr:to>
          <xdr:col>10</xdr:col>
          <xdr:colOff>533400</xdr:colOff>
          <xdr:row>6</xdr:row>
          <xdr:rowOff>165100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11</xdr:row>
          <xdr:rowOff>152400</xdr:rowOff>
        </xdr:from>
        <xdr:to>
          <xdr:col>10</xdr:col>
          <xdr:colOff>381000</xdr:colOff>
          <xdr:row>13</xdr:row>
          <xdr:rowOff>146050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19</xdr:row>
          <xdr:rowOff>88900</xdr:rowOff>
        </xdr:from>
        <xdr:to>
          <xdr:col>9</xdr:col>
          <xdr:colOff>361950</xdr:colOff>
          <xdr:row>21</xdr:row>
          <xdr:rowOff>38100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21</xdr:row>
          <xdr:rowOff>88900</xdr:rowOff>
        </xdr:from>
        <xdr:to>
          <xdr:col>9</xdr:col>
          <xdr:colOff>114300</xdr:colOff>
          <xdr:row>23</xdr:row>
          <xdr:rowOff>57150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23</xdr:row>
          <xdr:rowOff>95250</xdr:rowOff>
        </xdr:from>
        <xdr:to>
          <xdr:col>10</xdr:col>
          <xdr:colOff>171450</xdr:colOff>
          <xdr:row>25</xdr:row>
          <xdr:rowOff>57150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</xdr:col>
      <xdr:colOff>676275</xdr:colOff>
      <xdr:row>51</xdr:row>
      <xdr:rowOff>266698</xdr:rowOff>
    </xdr:from>
    <xdr:ext cx="1600199" cy="324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3076575" y="13011148"/>
              <a:ext cx="1600199" cy="324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→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≈0,11</m:t>
                    </m:r>
                    <m:f>
                      <m:fPr>
                        <m:type m:val="skw"/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de-D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mGy</m:t>
                        </m:r>
                        <m:r>
                          <a:rPr lang="de-D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m:rPr>
                            <m:sty m:val="p"/>
                          </m:rPr>
                          <a:rPr lang="de-D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de-D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GBq</m:t>
                        </m:r>
                      </m:den>
                    </m:f>
                  </m:oMath>
                </m:oMathPara>
              </a14:m>
              <a:endParaRPr lang="de-DE" sz="1100" i="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3076575" y="13011148"/>
              <a:ext cx="1600199" cy="3240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→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≈0,11 (mGy/h)⁄GBq</a:t>
              </a:r>
              <a:endParaRPr lang="de-DE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>
      <selection activeCell="C7" sqref="C7:E7"/>
    </sheetView>
  </sheetViews>
  <sheetFormatPr baseColWidth="10" defaultColWidth="11.453125" defaultRowHeight="18.5" x14ac:dyDescent="0.45"/>
  <cols>
    <col min="1" max="1" width="1.7265625" style="61" customWidth="1"/>
    <col min="2" max="2" width="17.7265625" style="61" bestFit="1" customWidth="1"/>
    <col min="3" max="3" width="20.7265625" style="61" customWidth="1"/>
    <col min="4" max="4" width="4.453125" style="61" customWidth="1"/>
    <col min="5" max="5" width="20.7265625" style="61" customWidth="1"/>
    <col min="6" max="16384" width="11.453125" style="61"/>
  </cols>
  <sheetData>
    <row r="1" spans="2:5" ht="10" customHeight="1" thickBot="1" x14ac:dyDescent="0.5"/>
    <row r="2" spans="2:5" x14ac:dyDescent="0.45">
      <c r="B2" s="73" t="s">
        <v>83</v>
      </c>
      <c r="C2" s="74"/>
      <c r="D2" s="74"/>
      <c r="E2" s="75"/>
    </row>
    <row r="3" spans="2:5" x14ac:dyDescent="0.45">
      <c r="B3" s="76"/>
      <c r="C3" s="77"/>
      <c r="D3" s="77"/>
      <c r="E3" s="78"/>
    </row>
    <row r="4" spans="2:5" ht="10" customHeight="1" x14ac:dyDescent="0.45">
      <c r="B4" s="23"/>
      <c r="C4" s="7"/>
      <c r="D4" s="7"/>
      <c r="E4" s="63"/>
    </row>
    <row r="5" spans="2:5" x14ac:dyDescent="0.45">
      <c r="B5" s="64" t="s">
        <v>1</v>
      </c>
      <c r="C5" s="71" t="str">
        <f>Messung!C6</f>
        <v>24-05-0606-003-022221-12405-55</v>
      </c>
      <c r="D5" s="71"/>
      <c r="E5" s="72"/>
    </row>
    <row r="6" spans="2:5" ht="10" customHeight="1" x14ac:dyDescent="0.45">
      <c r="B6" s="64"/>
      <c r="C6" s="62"/>
      <c r="D6" s="62"/>
      <c r="E6" s="65"/>
    </row>
    <row r="7" spans="2:5" x14ac:dyDescent="0.45">
      <c r="B7" s="64" t="s">
        <v>86</v>
      </c>
      <c r="C7" s="79">
        <f>Messung!C28</f>
        <v>44260</v>
      </c>
      <c r="D7" s="79"/>
      <c r="E7" s="80"/>
    </row>
    <row r="8" spans="2:5" ht="10" customHeight="1" x14ac:dyDescent="0.45">
      <c r="B8" s="64"/>
      <c r="C8" s="62"/>
      <c r="D8" s="62"/>
      <c r="E8" s="65"/>
    </row>
    <row r="9" spans="2:5" ht="19" thickBot="1" x14ac:dyDescent="0.5">
      <c r="B9" s="66" t="s">
        <v>84</v>
      </c>
      <c r="C9" s="68">
        <f>IF(C5="","",(MID(C5,23,5)*0.001)*EXP(-(0.6931/73.831)*(C7-(DATE(("20"&amp;MID(C5,20,2)),(MID(C5,16,2)),(MID(C5,18,2))))))*37)</f>
        <v>413.95336323037282</v>
      </c>
      <c r="D9" s="67" t="s">
        <v>85</v>
      </c>
      <c r="E9" s="69">
        <f>C9/37</f>
        <v>11.187928735956023</v>
      </c>
    </row>
  </sheetData>
  <sheetProtection algorithmName="SHA-512" hashValue="xOlT+hNmZys8Ehu7HRS8MBvTvgeddDSdsb9uWRGzOi95J1wzl+IMA5vEXTyuQ3lxisqMFFWhiic53W0PZJBhbA==" saltValue="P4YsBUL41Eph1IVCgQ5TuA==" spinCount="100000" sheet="1" objects="1" scenarios="1"/>
  <mergeCells count="3">
    <mergeCell ref="C5:E5"/>
    <mergeCell ref="B2:E3"/>
    <mergeCell ref="C7:E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3"/>
  <sheetViews>
    <sheetView showGridLines="0" tabSelected="1" topLeftCell="A30" zoomScale="48" zoomScaleNormal="55" workbookViewId="0">
      <selection activeCell="F38" sqref="F38:H39"/>
    </sheetView>
  </sheetViews>
  <sheetFormatPr baseColWidth="10" defaultColWidth="11.453125" defaultRowHeight="32.5" customHeight="1" x14ac:dyDescent="0.35"/>
  <cols>
    <col min="1" max="1" width="1.7265625" style="27" customWidth="1"/>
    <col min="2" max="2" width="53.81640625" style="27" customWidth="1"/>
    <col min="3" max="3" width="33.7265625" style="27" customWidth="1"/>
    <col min="4" max="4" width="33.7265625" style="28" customWidth="1"/>
    <col min="5" max="5" width="1.7265625" style="27" customWidth="1"/>
    <col min="6" max="7" width="25.7265625" style="27" customWidth="1"/>
    <col min="8" max="8" width="44.54296875" style="28" bestFit="1" customWidth="1"/>
    <col min="9" max="16384" width="11.453125" style="27"/>
  </cols>
  <sheetData>
    <row r="1" spans="2:13" ht="60" customHeight="1" x14ac:dyDescent="0.35">
      <c r="B1" s="81" t="s">
        <v>88</v>
      </c>
      <c r="C1" s="81"/>
      <c r="D1" s="81"/>
      <c r="E1" s="81"/>
      <c r="F1" s="81"/>
      <c r="G1" s="81"/>
      <c r="H1" s="81"/>
    </row>
    <row r="2" spans="2:13" ht="60" customHeight="1" thickBot="1" x14ac:dyDescent="0.4">
      <c r="B2" s="81"/>
      <c r="C2" s="81"/>
      <c r="D2" s="81"/>
      <c r="E2" s="81"/>
      <c r="F2" s="81"/>
      <c r="G2" s="81"/>
      <c r="H2" s="81"/>
    </row>
    <row r="3" spans="2:13" ht="32.5" customHeight="1" x14ac:dyDescent="0.35">
      <c r="B3" s="88" t="s">
        <v>0</v>
      </c>
      <c r="C3" s="89"/>
      <c r="D3" s="90"/>
      <c r="F3" s="88" t="s">
        <v>10</v>
      </c>
      <c r="G3" s="89"/>
      <c r="H3" s="90"/>
    </row>
    <row r="4" spans="2:13" ht="32.5" customHeight="1" x14ac:dyDescent="0.35">
      <c r="B4" s="91"/>
      <c r="C4" s="92"/>
      <c r="D4" s="93"/>
      <c r="F4" s="91"/>
      <c r="G4" s="92"/>
      <c r="H4" s="93"/>
      <c r="K4" s="45"/>
      <c r="L4" s="45"/>
      <c r="M4" s="45"/>
    </row>
    <row r="5" spans="2:13" ht="10" customHeight="1" x14ac:dyDescent="0.35">
      <c r="B5" s="29"/>
      <c r="C5" s="30"/>
      <c r="D5" s="31"/>
      <c r="F5" s="29"/>
      <c r="G5" s="30"/>
      <c r="H5" s="31"/>
      <c r="K5" s="45"/>
      <c r="L5" s="45"/>
      <c r="M5" s="45"/>
    </row>
    <row r="6" spans="2:13" ht="32.5" customHeight="1" x14ac:dyDescent="0.35">
      <c r="B6" s="32" t="s">
        <v>1</v>
      </c>
      <c r="C6" s="117" t="s">
        <v>9</v>
      </c>
      <c r="D6" s="118"/>
      <c r="F6" s="32" t="s">
        <v>11</v>
      </c>
      <c r="G6" s="86" t="s">
        <v>12</v>
      </c>
      <c r="H6" s="87"/>
      <c r="K6" s="45"/>
      <c r="L6" s="82"/>
      <c r="M6" s="82"/>
    </row>
    <row r="7" spans="2:13" ht="10" customHeight="1" x14ac:dyDescent="0.35">
      <c r="B7" s="32"/>
      <c r="C7" s="33"/>
      <c r="D7" s="34"/>
      <c r="F7" s="59"/>
      <c r="G7" s="58"/>
      <c r="H7" s="60"/>
      <c r="K7" s="45"/>
      <c r="L7" s="45"/>
      <c r="M7" s="45"/>
    </row>
    <row r="8" spans="2:13" ht="32.5" customHeight="1" x14ac:dyDescent="0.35">
      <c r="B8" s="116" t="s">
        <v>2</v>
      </c>
      <c r="C8" s="84" t="s">
        <v>5</v>
      </c>
      <c r="D8" s="85"/>
      <c r="F8" s="83" t="s">
        <v>68</v>
      </c>
      <c r="G8" s="84" t="s">
        <v>79</v>
      </c>
      <c r="H8" s="85"/>
    </row>
    <row r="9" spans="2:13" ht="32.5" customHeight="1" x14ac:dyDescent="0.35">
      <c r="B9" s="116"/>
      <c r="C9" s="84"/>
      <c r="D9" s="85"/>
      <c r="F9" s="83"/>
      <c r="G9" s="84"/>
      <c r="H9" s="85"/>
    </row>
    <row r="10" spans="2:13" ht="10" customHeight="1" x14ac:dyDescent="0.35">
      <c r="B10" s="32"/>
      <c r="C10" s="33"/>
      <c r="D10" s="31"/>
      <c r="F10" s="32"/>
      <c r="G10" s="33"/>
      <c r="H10" s="31"/>
    </row>
    <row r="11" spans="2:13" ht="62" x14ac:dyDescent="0.35">
      <c r="B11" s="56" t="s">
        <v>77</v>
      </c>
      <c r="C11" s="86" t="s">
        <v>6</v>
      </c>
      <c r="D11" s="87"/>
      <c r="F11" s="56" t="s">
        <v>80</v>
      </c>
      <c r="G11" s="86" t="s">
        <v>13</v>
      </c>
      <c r="H11" s="87"/>
    </row>
    <row r="12" spans="2:13" ht="10" customHeight="1" x14ac:dyDescent="0.35">
      <c r="B12" s="32"/>
      <c r="C12" s="33"/>
      <c r="D12" s="31"/>
      <c r="F12" s="32"/>
      <c r="G12" s="33"/>
      <c r="H12" s="31"/>
    </row>
    <row r="13" spans="2:13" ht="32.5" customHeight="1" x14ac:dyDescent="0.35">
      <c r="B13" s="32" t="s">
        <v>3</v>
      </c>
      <c r="C13" s="86" t="s">
        <v>7</v>
      </c>
      <c r="D13" s="87"/>
      <c r="F13" s="116" t="s">
        <v>14</v>
      </c>
      <c r="G13" s="84" t="s">
        <v>15</v>
      </c>
      <c r="H13" s="85"/>
    </row>
    <row r="14" spans="2:13" ht="10" customHeight="1" x14ac:dyDescent="0.35">
      <c r="B14" s="32"/>
      <c r="C14" s="33"/>
      <c r="D14" s="31"/>
      <c r="F14" s="116"/>
      <c r="G14" s="84"/>
      <c r="H14" s="85"/>
    </row>
    <row r="15" spans="2:13" ht="62" x14ac:dyDescent="0.35">
      <c r="B15" s="56" t="s">
        <v>78</v>
      </c>
      <c r="C15" s="86" t="s">
        <v>8</v>
      </c>
      <c r="D15" s="87"/>
      <c r="F15" s="116"/>
      <c r="G15" s="84"/>
      <c r="H15" s="85"/>
    </row>
    <row r="16" spans="2:13" ht="10" customHeight="1" x14ac:dyDescent="0.35">
      <c r="B16" s="32"/>
      <c r="C16" s="33"/>
      <c r="D16" s="31"/>
      <c r="F16" s="32"/>
      <c r="G16" s="33"/>
      <c r="H16" s="35"/>
    </row>
    <row r="17" spans="2:8" ht="32.5" customHeight="1" thickBot="1" x14ac:dyDescent="0.4">
      <c r="B17" s="32" t="s">
        <v>4</v>
      </c>
      <c r="C17" s="151">
        <v>73.83</v>
      </c>
      <c r="D17" s="152"/>
      <c r="F17" s="57" t="s">
        <v>16</v>
      </c>
      <c r="G17" s="141" t="s">
        <v>17</v>
      </c>
      <c r="H17" s="142"/>
    </row>
    <row r="18" spans="2:8" ht="10" customHeight="1" x14ac:dyDescent="0.35">
      <c r="B18" s="32"/>
      <c r="C18" s="33"/>
      <c r="D18" s="31"/>
    </row>
    <row r="19" spans="2:8" ht="32.5" customHeight="1" x14ac:dyDescent="0.35">
      <c r="B19" s="32" t="s">
        <v>65</v>
      </c>
      <c r="C19" s="119">
        <v>458.99</v>
      </c>
      <c r="D19" s="120"/>
    </row>
    <row r="20" spans="2:8" ht="10" customHeight="1" x14ac:dyDescent="0.35">
      <c r="B20" s="32"/>
      <c r="C20" s="33"/>
      <c r="D20" s="34"/>
    </row>
    <row r="21" spans="2:8" ht="32.5" customHeight="1" x14ac:dyDescent="0.35">
      <c r="B21" s="32" t="s">
        <v>66</v>
      </c>
      <c r="C21" s="121">
        <v>50.49</v>
      </c>
      <c r="D21" s="122"/>
    </row>
    <row r="22" spans="2:8" ht="10" customHeight="1" x14ac:dyDescent="0.35">
      <c r="B22" s="32"/>
      <c r="C22" s="33"/>
      <c r="D22" s="34"/>
    </row>
    <row r="23" spans="2:8" ht="32.5" customHeight="1" thickBot="1" x14ac:dyDescent="0.4">
      <c r="B23" s="57" t="s">
        <v>67</v>
      </c>
      <c r="C23" s="123">
        <v>44249</v>
      </c>
      <c r="D23" s="124"/>
    </row>
    <row r="24" spans="2:8" ht="32.5" customHeight="1" thickBot="1" x14ac:dyDescent="0.4"/>
    <row r="25" spans="2:8" ht="32.5" customHeight="1" x14ac:dyDescent="0.35">
      <c r="B25" s="88" t="s">
        <v>18</v>
      </c>
      <c r="C25" s="89"/>
      <c r="D25" s="89"/>
      <c r="E25" s="89"/>
      <c r="F25" s="89"/>
      <c r="G25" s="89"/>
      <c r="H25" s="90"/>
    </row>
    <row r="26" spans="2:8" ht="32.5" customHeight="1" x14ac:dyDescent="0.35">
      <c r="B26" s="91"/>
      <c r="C26" s="92"/>
      <c r="D26" s="92"/>
      <c r="E26" s="92"/>
      <c r="F26" s="92"/>
      <c r="G26" s="92"/>
      <c r="H26" s="93"/>
    </row>
    <row r="27" spans="2:8" ht="10" customHeight="1" x14ac:dyDescent="0.35">
      <c r="B27" s="32"/>
      <c r="C27" s="33"/>
      <c r="D27" s="30"/>
      <c r="E27" s="33"/>
      <c r="F27" s="33"/>
      <c r="G27" s="33"/>
      <c r="H27" s="31"/>
    </row>
    <row r="28" spans="2:8" ht="32.5" customHeight="1" x14ac:dyDescent="0.35">
      <c r="B28" s="52" t="s">
        <v>87</v>
      </c>
      <c r="C28" s="125">
        <v>44260</v>
      </c>
      <c r="D28" s="126"/>
      <c r="E28" s="33"/>
      <c r="F28" s="155" t="s">
        <v>69</v>
      </c>
      <c r="G28" s="156"/>
      <c r="H28" s="53">
        <v>1657</v>
      </c>
    </row>
    <row r="29" spans="2:8" ht="10" customHeight="1" x14ac:dyDescent="0.35">
      <c r="B29" s="32"/>
      <c r="C29" s="33"/>
      <c r="D29" s="36"/>
      <c r="E29" s="33"/>
      <c r="F29" s="37"/>
      <c r="G29" s="33"/>
      <c r="H29" s="31"/>
    </row>
    <row r="30" spans="2:8" ht="32.5" customHeight="1" x14ac:dyDescent="0.35">
      <c r="B30" s="32" t="s">
        <v>20</v>
      </c>
      <c r="C30" s="143">
        <v>23.1</v>
      </c>
      <c r="D30" s="144"/>
      <c r="E30" s="33"/>
      <c r="F30" s="157" t="s">
        <v>70</v>
      </c>
      <c r="G30" s="128"/>
      <c r="H30" s="51">
        <v>1654</v>
      </c>
    </row>
    <row r="31" spans="2:8" ht="10" customHeight="1" x14ac:dyDescent="0.35">
      <c r="B31" s="32"/>
      <c r="C31" s="33"/>
      <c r="D31" s="36"/>
      <c r="E31" s="33"/>
      <c r="F31" s="37"/>
      <c r="G31" s="33"/>
      <c r="H31" s="31"/>
    </row>
    <row r="32" spans="2:8" ht="32.5" customHeight="1" x14ac:dyDescent="0.35">
      <c r="B32" s="32" t="s">
        <v>21</v>
      </c>
      <c r="C32" s="145">
        <v>1021.8</v>
      </c>
      <c r="D32" s="146"/>
      <c r="E32" s="33"/>
      <c r="F32" s="157" t="s">
        <v>71</v>
      </c>
      <c r="G32" s="128"/>
      <c r="H32" s="51">
        <v>1680</v>
      </c>
    </row>
    <row r="33" spans="2:8" ht="10" customHeight="1" x14ac:dyDescent="0.35">
      <c r="B33" s="32"/>
      <c r="C33" s="33"/>
      <c r="D33" s="36"/>
      <c r="E33" s="33"/>
      <c r="F33" s="37"/>
      <c r="G33" s="33"/>
      <c r="H33" s="31"/>
    </row>
    <row r="34" spans="2:8" ht="32.5" customHeight="1" x14ac:dyDescent="0.35">
      <c r="B34" s="32" t="s">
        <v>72</v>
      </c>
      <c r="C34" s="147">
        <f>IF(AND(ISBLANK(C30)=FALSE,ISBLANK(C32)=FALSE),(1013*(273.15+C30))/(C32*(273.15+20)),"")</f>
        <v>1.0018714654006751</v>
      </c>
      <c r="D34" s="148"/>
      <c r="E34" s="33"/>
      <c r="F34" s="157" t="s">
        <v>73</v>
      </c>
      <c r="G34" s="128"/>
      <c r="H34" s="51">
        <v>1665</v>
      </c>
    </row>
    <row r="35" spans="2:8" ht="10" customHeight="1" x14ac:dyDescent="0.35">
      <c r="B35" s="32"/>
      <c r="C35" s="33"/>
      <c r="D35" s="36"/>
      <c r="E35" s="33"/>
      <c r="F35" s="37"/>
      <c r="G35" s="33"/>
      <c r="H35" s="31"/>
    </row>
    <row r="36" spans="2:8" ht="32.5" customHeight="1" x14ac:dyDescent="0.35">
      <c r="B36" s="54" t="s">
        <v>22</v>
      </c>
      <c r="C36" s="149">
        <v>900</v>
      </c>
      <c r="D36" s="150"/>
      <c r="E36" s="33"/>
      <c r="F36" s="135" t="s">
        <v>81</v>
      </c>
      <c r="G36" s="136"/>
      <c r="H36" s="55">
        <f>IF(AND(ISBLANK(H28)=FALSE,ISBLANK(H30)=FALSE,ISBLANK(H32)=FALSE,ISBLANK(H34)=FALSE),AVERAGE(H28,H30,H32,H34),"")</f>
        <v>1664</v>
      </c>
    </row>
    <row r="37" spans="2:8" ht="10" customHeight="1" x14ac:dyDescent="0.35">
      <c r="B37" s="32"/>
      <c r="C37" s="33"/>
      <c r="D37" s="30"/>
      <c r="E37" s="33"/>
      <c r="F37" s="33"/>
      <c r="G37" s="33"/>
      <c r="H37" s="31"/>
    </row>
    <row r="38" spans="2:8" ht="31.5" customHeight="1" x14ac:dyDescent="0.35">
      <c r="B38" s="127" t="s">
        <v>91</v>
      </c>
      <c r="C38" s="137"/>
      <c r="D38" s="137"/>
      <c r="E38" s="33"/>
      <c r="F38" s="138">
        <f>IF(H36=""=FALSE,H36/(C36/60)*C34,"")</f>
        <v>111.14094122844823</v>
      </c>
      <c r="G38" s="138"/>
      <c r="H38" s="139"/>
    </row>
    <row r="39" spans="2:8" ht="31" x14ac:dyDescent="0.35">
      <c r="B39" s="127"/>
      <c r="C39" s="137"/>
      <c r="D39" s="137"/>
      <c r="E39" s="33"/>
      <c r="F39" s="138"/>
      <c r="G39" s="138"/>
      <c r="H39" s="139"/>
    </row>
    <row r="40" spans="2:8" ht="10" customHeight="1" x14ac:dyDescent="0.35">
      <c r="B40" s="32"/>
      <c r="C40" s="33"/>
      <c r="D40" s="30"/>
      <c r="E40" s="33"/>
      <c r="F40" s="33"/>
      <c r="G40" s="33"/>
      <c r="H40" s="31"/>
    </row>
    <row r="41" spans="2:8" ht="32.5" customHeight="1" x14ac:dyDescent="0.35">
      <c r="B41" s="127" t="s">
        <v>92</v>
      </c>
      <c r="C41" s="128"/>
      <c r="D41" s="128"/>
      <c r="E41" s="128"/>
      <c r="F41" s="131">
        <f>IF(H36=""=FALSE,F38/10,"")</f>
        <v>11.114094122844822</v>
      </c>
      <c r="G41" s="131"/>
      <c r="H41" s="132"/>
    </row>
    <row r="42" spans="2:8" ht="32.5" customHeight="1" thickBot="1" x14ac:dyDescent="0.4">
      <c r="B42" s="129"/>
      <c r="C42" s="130"/>
      <c r="D42" s="130"/>
      <c r="E42" s="130"/>
      <c r="F42" s="133"/>
      <c r="G42" s="133"/>
      <c r="H42" s="134"/>
    </row>
    <row r="43" spans="2:8" ht="32.5" customHeight="1" thickBot="1" x14ac:dyDescent="0.4"/>
    <row r="44" spans="2:8" ht="32.5" customHeight="1" x14ac:dyDescent="0.35">
      <c r="B44" s="88" t="s">
        <v>23</v>
      </c>
      <c r="C44" s="89"/>
      <c r="D44" s="89"/>
      <c r="E44" s="89"/>
      <c r="F44" s="89"/>
      <c r="G44" s="89"/>
      <c r="H44" s="90"/>
    </row>
    <row r="45" spans="2:8" ht="32.5" customHeight="1" x14ac:dyDescent="0.35">
      <c r="B45" s="91"/>
      <c r="C45" s="92"/>
      <c r="D45" s="92"/>
      <c r="E45" s="92"/>
      <c r="F45" s="92"/>
      <c r="G45" s="92"/>
      <c r="H45" s="93"/>
    </row>
    <row r="46" spans="2:8" ht="10" customHeight="1" x14ac:dyDescent="0.35">
      <c r="B46" s="32"/>
      <c r="C46" s="33"/>
      <c r="D46" s="30"/>
      <c r="E46" s="33"/>
      <c r="F46" s="33"/>
      <c r="G46" s="33"/>
      <c r="H46" s="31"/>
    </row>
    <row r="47" spans="2:8" ht="32.5" customHeight="1" x14ac:dyDescent="0.35">
      <c r="B47" s="99" t="s">
        <v>90</v>
      </c>
      <c r="C47" s="100"/>
      <c r="D47" s="100"/>
      <c r="E47" s="100"/>
      <c r="F47" s="100"/>
      <c r="G47" s="106">
        <f>IF(AND(H36=""=FALSE,C34=""=FALSE),(1/1-0.001)*1/1.111*1*1.187*4*C34*0.0064*1*1*H36,"")</f>
        <v>45.5519992883142</v>
      </c>
      <c r="H47" s="107"/>
    </row>
    <row r="48" spans="2:8" ht="10" customHeight="1" x14ac:dyDescent="0.35">
      <c r="B48" s="32"/>
      <c r="C48" s="33"/>
      <c r="D48" s="30"/>
      <c r="E48" s="33"/>
      <c r="F48" s="33"/>
      <c r="G48" s="33"/>
      <c r="H48" s="31"/>
    </row>
    <row r="49" spans="2:8" ht="32.5" customHeight="1" x14ac:dyDescent="0.35">
      <c r="B49" s="99" t="s">
        <v>74</v>
      </c>
      <c r="C49" s="100"/>
      <c r="D49" s="100"/>
      <c r="E49" s="100"/>
      <c r="F49" s="100"/>
      <c r="G49" s="106">
        <f>IF(AND(ISBLANK(C17)=FALSE,ISBLANK(C21)=FALSE,ISBLANK(C28)=FALSE),C21*EXP(-LN(2)/C17*(C28-C23)),"")</f>
        <v>45.535974285944093</v>
      </c>
      <c r="H49" s="107"/>
    </row>
    <row r="50" spans="2:8" ht="10" customHeight="1" x14ac:dyDescent="0.35">
      <c r="B50" s="32"/>
      <c r="C50" s="33"/>
      <c r="D50" s="30"/>
      <c r="E50" s="33"/>
      <c r="F50" s="33"/>
      <c r="G50" s="33"/>
      <c r="H50" s="31"/>
    </row>
    <row r="51" spans="2:8" ht="32.5" customHeight="1" thickBot="1" x14ac:dyDescent="0.4">
      <c r="B51" s="101" t="s">
        <v>27</v>
      </c>
      <c r="C51" s="102"/>
      <c r="D51" s="102"/>
      <c r="E51" s="102"/>
      <c r="F51" s="102"/>
      <c r="G51" s="108">
        <f>IF(AND(G47=""=FALSE, G49=""=FALSE),G47/G49-1,"")</f>
        <v>3.5191961128311355E-4</v>
      </c>
      <c r="H51" s="109"/>
    </row>
    <row r="52" spans="2:8" ht="32.5" customHeight="1" thickBot="1" x14ac:dyDescent="0.4"/>
    <row r="53" spans="2:8" ht="32.5" customHeight="1" x14ac:dyDescent="0.35">
      <c r="B53" s="88" t="s">
        <v>24</v>
      </c>
      <c r="C53" s="89"/>
      <c r="D53" s="89"/>
      <c r="E53" s="89"/>
      <c r="F53" s="89"/>
      <c r="G53" s="89"/>
      <c r="H53" s="90"/>
    </row>
    <row r="54" spans="2:8" ht="32.5" customHeight="1" x14ac:dyDescent="0.35">
      <c r="B54" s="103"/>
      <c r="C54" s="104"/>
      <c r="D54" s="104"/>
      <c r="E54" s="104"/>
      <c r="F54" s="104"/>
      <c r="G54" s="104"/>
      <c r="H54" s="105"/>
    </row>
    <row r="55" spans="2:8" ht="10" customHeight="1" x14ac:dyDescent="0.35">
      <c r="B55" s="32"/>
      <c r="C55" s="33"/>
      <c r="D55" s="30"/>
      <c r="E55" s="33"/>
      <c r="F55" s="33"/>
      <c r="G55" s="33"/>
      <c r="H55" s="31"/>
    </row>
    <row r="56" spans="2:8" ht="32.5" customHeight="1" x14ac:dyDescent="0.35">
      <c r="B56" s="94" t="s">
        <v>25</v>
      </c>
      <c r="C56" s="95"/>
      <c r="D56" s="96"/>
      <c r="E56" s="33"/>
      <c r="F56" s="97" t="s">
        <v>26</v>
      </c>
      <c r="G56" s="95"/>
      <c r="H56" s="98"/>
    </row>
    <row r="57" spans="2:8" ht="10" customHeight="1" x14ac:dyDescent="0.35">
      <c r="B57" s="32"/>
      <c r="C57" s="33"/>
      <c r="D57" s="36"/>
      <c r="E57" s="33"/>
      <c r="F57" s="37"/>
      <c r="G57" s="33"/>
      <c r="H57" s="38"/>
    </row>
    <row r="58" spans="2:8" ht="32.5" customHeight="1" x14ac:dyDescent="0.35">
      <c r="B58" s="110" t="s">
        <v>75</v>
      </c>
      <c r="C58" s="113">
        <f>F41</f>
        <v>11.114094122844822</v>
      </c>
      <c r="D58" s="114">
        <f>IF(C58=""=FALSE,C58*37,"")</f>
        <v>411.22148254525843</v>
      </c>
      <c r="E58" s="33"/>
      <c r="F58" s="111" t="s">
        <v>76</v>
      </c>
      <c r="G58" s="112"/>
      <c r="H58" s="115">
        <f>IF(G47=""=FALSE,G47/0.11,"")</f>
        <v>414.10908443922</v>
      </c>
    </row>
    <row r="59" spans="2:8" ht="32.5" customHeight="1" x14ac:dyDescent="0.35">
      <c r="B59" s="110"/>
      <c r="C59" s="113"/>
      <c r="D59" s="114"/>
      <c r="E59" s="33"/>
      <c r="F59" s="111"/>
      <c r="G59" s="112"/>
      <c r="H59" s="115"/>
    </row>
    <row r="60" spans="2:8" ht="10" customHeight="1" x14ac:dyDescent="0.35">
      <c r="B60" s="39"/>
      <c r="C60" s="33"/>
      <c r="D60" s="36"/>
      <c r="E60" s="33"/>
      <c r="F60" s="40"/>
      <c r="G60" s="41"/>
      <c r="H60" s="31"/>
    </row>
    <row r="61" spans="2:8" ht="32.5" customHeight="1" x14ac:dyDescent="0.35">
      <c r="B61" s="39" t="s">
        <v>28</v>
      </c>
      <c r="C61" s="46">
        <f>IF(D61=""=FALSE,D61/37,"")</f>
        <v>11.187956318621017</v>
      </c>
      <c r="D61" s="50">
        <f>IF(AND(ISBLANK(C17)=FALSE,ISBLANK(C19)=FALSE,ISBLANK(C28)=FALSE),C19*EXP(-LN(2)/C17*(C28-C23)),"")</f>
        <v>413.95438378897762</v>
      </c>
      <c r="E61" s="33"/>
      <c r="F61" s="154" t="s">
        <v>28</v>
      </c>
      <c r="G61" s="100"/>
      <c r="H61" s="47">
        <f>IF(AND(ISBLANK(C17)=FALSE,ISBLANK(C19)=FALSE,ISBLANK(C28)=FALSE),C19*EXP(-LN(2)/C17*(C28-C23)),"")</f>
        <v>413.95438378897762</v>
      </c>
    </row>
    <row r="62" spans="2:8" ht="10" customHeight="1" x14ac:dyDescent="0.35">
      <c r="B62" s="39"/>
      <c r="C62" s="33"/>
      <c r="D62" s="36"/>
      <c r="E62" s="33"/>
      <c r="F62" s="37"/>
      <c r="G62" s="33"/>
      <c r="H62" s="31"/>
    </row>
    <row r="63" spans="2:8" ht="32.5" customHeight="1" thickBot="1" x14ac:dyDescent="0.4">
      <c r="B63" s="48" t="s">
        <v>27</v>
      </c>
      <c r="C63" s="108">
        <f>IF(AND(D58=""=FALSE,D61=""=FALSE),D58/D61-1,"")</f>
        <v>-6.6019381621341688E-3</v>
      </c>
      <c r="D63" s="140"/>
      <c r="E63" s="42"/>
      <c r="F63" s="153" t="s">
        <v>27</v>
      </c>
      <c r="G63" s="102"/>
      <c r="H63" s="49">
        <f>IF(AND(H58=""=FALSE,H61=""=FALSE),H58/H61-1,"")</f>
        <v>3.7371424558041433E-4</v>
      </c>
    </row>
    <row r="68" spans="6:8" ht="32.5" customHeight="1" x14ac:dyDescent="0.35">
      <c r="F68" s="43"/>
      <c r="G68" s="43"/>
      <c r="H68" s="44"/>
    </row>
    <row r="69" spans="6:8" ht="32.5" customHeight="1" x14ac:dyDescent="0.35">
      <c r="F69" s="27" t="s">
        <v>19</v>
      </c>
      <c r="G69" s="27" t="s">
        <v>64</v>
      </c>
    </row>
    <row r="150" spans="2:2" ht="32.5" customHeight="1" x14ac:dyDescent="0.35">
      <c r="B150" s="70"/>
    </row>
    <row r="151" spans="2:2" ht="32.5" customHeight="1" x14ac:dyDescent="0.35">
      <c r="B151" s="70"/>
    </row>
    <row r="152" spans="2:2" ht="32.5" customHeight="1" x14ac:dyDescent="0.35">
      <c r="B152" s="70"/>
    </row>
    <row r="153" spans="2:2" ht="32.5" customHeight="1" x14ac:dyDescent="0.35">
      <c r="B153" s="70"/>
    </row>
  </sheetData>
  <mergeCells count="54">
    <mergeCell ref="C63:D63"/>
    <mergeCell ref="G11:H11"/>
    <mergeCell ref="G13:H15"/>
    <mergeCell ref="G17:H17"/>
    <mergeCell ref="C30:D30"/>
    <mergeCell ref="C32:D32"/>
    <mergeCell ref="C34:D34"/>
    <mergeCell ref="C36:D36"/>
    <mergeCell ref="C15:D15"/>
    <mergeCell ref="C17:D17"/>
    <mergeCell ref="F63:G63"/>
    <mergeCell ref="F61:G61"/>
    <mergeCell ref="F28:G28"/>
    <mergeCell ref="F30:G30"/>
    <mergeCell ref="F32:G32"/>
    <mergeCell ref="F34:G34"/>
    <mergeCell ref="C28:D28"/>
    <mergeCell ref="B47:F47"/>
    <mergeCell ref="B44:H45"/>
    <mergeCell ref="B41:E42"/>
    <mergeCell ref="F41:H42"/>
    <mergeCell ref="F36:G36"/>
    <mergeCell ref="G47:H47"/>
    <mergeCell ref="B38:D39"/>
    <mergeCell ref="F38:H39"/>
    <mergeCell ref="F13:F15"/>
    <mergeCell ref="F3:H4"/>
    <mergeCell ref="B25:H26"/>
    <mergeCell ref="C6:D6"/>
    <mergeCell ref="C11:D11"/>
    <mergeCell ref="C13:D13"/>
    <mergeCell ref="B8:B9"/>
    <mergeCell ref="C8:D9"/>
    <mergeCell ref="C19:D19"/>
    <mergeCell ref="C21:D21"/>
    <mergeCell ref="C23:D23"/>
    <mergeCell ref="B58:B59"/>
    <mergeCell ref="F58:G59"/>
    <mergeCell ref="C58:C59"/>
    <mergeCell ref="D58:D59"/>
    <mergeCell ref="H58:H59"/>
    <mergeCell ref="B56:D56"/>
    <mergeCell ref="F56:H56"/>
    <mergeCell ref="B49:F49"/>
    <mergeCell ref="B51:F51"/>
    <mergeCell ref="B53:H54"/>
    <mergeCell ref="G49:H49"/>
    <mergeCell ref="G51:H51"/>
    <mergeCell ref="B1:H2"/>
    <mergeCell ref="L6:M6"/>
    <mergeCell ref="F8:F9"/>
    <mergeCell ref="G8:H9"/>
    <mergeCell ref="G6:H6"/>
    <mergeCell ref="B3:D4"/>
  </mergeCells>
  <pageMargins left="0.78740157480314965" right="0.59055118110236227" top="0.78740157480314965" bottom="0.78740157480314965" header="0" footer="0"/>
  <pageSetup paperSize="9"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3"/>
  <sheetViews>
    <sheetView showGridLines="0" topLeftCell="A43" zoomScale="70" zoomScaleNormal="70" workbookViewId="0">
      <selection activeCell="P18" sqref="P18"/>
    </sheetView>
  </sheetViews>
  <sheetFormatPr baseColWidth="10" defaultColWidth="11.453125" defaultRowHeight="25" customHeight="1" x14ac:dyDescent="0.35"/>
  <cols>
    <col min="1" max="1" width="1.7265625" style="1" customWidth="1"/>
    <col min="2" max="2" width="11.453125" style="1"/>
    <col min="3" max="3" width="14.36328125" style="1" bestFit="1" customWidth="1"/>
    <col min="4" max="16384" width="11.453125" style="1"/>
  </cols>
  <sheetData>
    <row r="1" spans="2:12" ht="5.15" customHeight="1" thickBot="1" x14ac:dyDescent="0.4"/>
    <row r="2" spans="2:12" ht="25" customHeight="1" x14ac:dyDescent="0.35">
      <c r="B2" s="73" t="s">
        <v>29</v>
      </c>
      <c r="C2" s="74"/>
      <c r="D2" s="74"/>
      <c r="E2" s="74"/>
      <c r="F2" s="74"/>
      <c r="G2" s="74"/>
      <c r="H2" s="74"/>
      <c r="I2" s="74"/>
      <c r="J2" s="74"/>
      <c r="K2" s="75"/>
    </row>
    <row r="3" spans="2:12" ht="25" customHeight="1" x14ac:dyDescent="0.35">
      <c r="B3" s="158"/>
      <c r="C3" s="159"/>
      <c r="D3" s="159"/>
      <c r="E3" s="159"/>
      <c r="F3" s="159"/>
      <c r="G3" s="159"/>
      <c r="H3" s="159"/>
      <c r="I3" s="159"/>
      <c r="J3" s="159"/>
      <c r="K3" s="160"/>
    </row>
    <row r="4" spans="2:12" ht="25" customHeight="1" x14ac:dyDescent="0.35">
      <c r="B4" s="11"/>
      <c r="C4" s="5"/>
      <c r="D4" s="5"/>
      <c r="E4" s="5"/>
      <c r="F4" s="5"/>
      <c r="G4" s="5"/>
      <c r="H4" s="5"/>
      <c r="I4" s="5"/>
      <c r="J4" s="5"/>
      <c r="K4" s="4"/>
    </row>
    <row r="5" spans="2:12" ht="25" customHeight="1" x14ac:dyDescent="0.35">
      <c r="B5" s="11"/>
      <c r="C5" s="5"/>
      <c r="D5" s="5"/>
      <c r="E5" s="5"/>
      <c r="F5" s="5"/>
      <c r="G5" s="5"/>
      <c r="H5" s="5"/>
      <c r="I5" s="5"/>
      <c r="J5" s="5"/>
      <c r="K5" s="4"/>
    </row>
    <row r="6" spans="2:12" ht="25" customHeight="1" x14ac:dyDescent="0.35">
      <c r="B6" s="11"/>
      <c r="C6" s="5"/>
      <c r="D6" s="5"/>
      <c r="E6" s="5"/>
      <c r="F6" s="5"/>
      <c r="G6" s="5"/>
      <c r="H6" s="5"/>
      <c r="I6" s="5"/>
      <c r="J6" s="5"/>
      <c r="K6" s="4"/>
    </row>
    <row r="7" spans="2:12" ht="25" customHeight="1" x14ac:dyDescent="0.35">
      <c r="B7" s="11"/>
      <c r="C7" s="5"/>
      <c r="D7" s="5"/>
      <c r="E7" s="5"/>
      <c r="F7" s="5"/>
      <c r="G7" s="5"/>
      <c r="H7" s="5"/>
      <c r="I7" s="5"/>
      <c r="J7" s="5"/>
      <c r="K7" s="4"/>
    </row>
    <row r="8" spans="2:12" ht="25" customHeight="1" x14ac:dyDescent="0.35">
      <c r="B8" s="12" t="s">
        <v>30</v>
      </c>
      <c r="C8" s="10" t="s">
        <v>31</v>
      </c>
      <c r="D8" s="176" t="s">
        <v>32</v>
      </c>
      <c r="E8" s="176"/>
      <c r="F8" s="176"/>
      <c r="G8" s="176"/>
      <c r="H8" s="176"/>
      <c r="I8" s="176"/>
      <c r="J8" s="176"/>
      <c r="K8" s="177"/>
    </row>
    <row r="9" spans="2:12" ht="10" customHeight="1" x14ac:dyDescent="0.35">
      <c r="B9" s="11"/>
      <c r="C9" s="5"/>
      <c r="D9" s="5"/>
      <c r="E9" s="5"/>
      <c r="F9" s="5"/>
      <c r="G9" s="5"/>
      <c r="H9" s="5"/>
      <c r="I9" s="5"/>
      <c r="J9" s="5"/>
      <c r="K9" s="4"/>
    </row>
    <row r="10" spans="2:12" ht="25" customHeight="1" x14ac:dyDescent="0.35">
      <c r="B10" s="13" t="s">
        <v>82</v>
      </c>
      <c r="C10" s="2">
        <v>1E-3</v>
      </c>
      <c r="D10" s="178" t="s">
        <v>56</v>
      </c>
      <c r="E10" s="178"/>
      <c r="F10" s="178"/>
      <c r="G10" s="178"/>
      <c r="H10" s="178"/>
      <c r="I10" s="178"/>
      <c r="J10" s="178"/>
      <c r="K10" s="179"/>
    </row>
    <row r="11" spans="2:12" ht="10" customHeight="1" x14ac:dyDescent="0.35">
      <c r="B11" s="11"/>
      <c r="C11" s="5"/>
      <c r="D11" s="5"/>
      <c r="E11" s="5"/>
      <c r="F11" s="5"/>
      <c r="G11" s="5"/>
      <c r="H11" s="5"/>
      <c r="I11" s="5"/>
      <c r="J11" s="5"/>
      <c r="K11" s="4"/>
    </row>
    <row r="12" spans="2:12" ht="21" customHeight="1" x14ac:dyDescent="0.35">
      <c r="B12" s="173" t="s">
        <v>33</v>
      </c>
      <c r="C12" s="167">
        <v>1.111</v>
      </c>
      <c r="D12" s="162" t="s">
        <v>34</v>
      </c>
      <c r="E12" s="162"/>
      <c r="F12" s="162"/>
      <c r="G12" s="162"/>
      <c r="H12" s="162"/>
      <c r="I12" s="17"/>
      <c r="J12" s="17"/>
      <c r="K12" s="18"/>
    </row>
    <row r="13" spans="2:12" ht="30" customHeight="1" x14ac:dyDescent="0.45">
      <c r="B13" s="174"/>
      <c r="C13" s="169"/>
      <c r="D13" s="165"/>
      <c r="E13" s="165"/>
      <c r="F13" s="165"/>
      <c r="G13" s="165"/>
      <c r="H13" s="165"/>
      <c r="I13" s="21"/>
      <c r="J13" s="21"/>
      <c r="K13" s="22"/>
      <c r="L13" s="8"/>
    </row>
    <row r="14" spans="2:12" ht="25" customHeight="1" x14ac:dyDescent="0.45">
      <c r="B14" s="181"/>
      <c r="C14" s="180"/>
      <c r="D14" s="182"/>
      <c r="E14" s="182"/>
      <c r="F14" s="182"/>
      <c r="G14" s="182"/>
      <c r="H14" s="182"/>
      <c r="I14" s="19"/>
      <c r="J14" s="19"/>
      <c r="K14" s="20"/>
      <c r="L14" s="8"/>
    </row>
    <row r="15" spans="2:12" ht="10" customHeight="1" x14ac:dyDescent="0.35">
      <c r="B15" s="11"/>
      <c r="C15" s="5"/>
      <c r="D15" s="5"/>
      <c r="E15" s="5"/>
      <c r="F15" s="5"/>
      <c r="G15" s="5"/>
      <c r="H15" s="5"/>
      <c r="I15" s="5"/>
      <c r="J15" s="5"/>
      <c r="K15" s="4"/>
    </row>
    <row r="16" spans="2:12" ht="25" customHeight="1" x14ac:dyDescent="0.35">
      <c r="B16" s="13" t="s">
        <v>35</v>
      </c>
      <c r="C16" s="2">
        <v>1</v>
      </c>
      <c r="D16" s="178" t="s">
        <v>41</v>
      </c>
      <c r="E16" s="178"/>
      <c r="F16" s="178"/>
      <c r="G16" s="178"/>
      <c r="H16" s="178"/>
      <c r="I16" s="178"/>
      <c r="J16" s="178"/>
      <c r="K16" s="179"/>
    </row>
    <row r="17" spans="2:18" ht="10" customHeight="1" x14ac:dyDescent="0.35">
      <c r="B17" s="11"/>
      <c r="C17" s="5"/>
      <c r="D17" s="5"/>
      <c r="E17" s="5"/>
      <c r="F17" s="5"/>
      <c r="G17" s="5"/>
      <c r="H17" s="5"/>
      <c r="I17" s="5"/>
      <c r="J17" s="5"/>
      <c r="K17" s="4"/>
    </row>
    <row r="18" spans="2:18" ht="25" customHeight="1" x14ac:dyDescent="0.35">
      <c r="B18" s="173" t="s">
        <v>36</v>
      </c>
      <c r="C18" s="167" t="s">
        <v>89</v>
      </c>
      <c r="D18" s="162" t="s">
        <v>55</v>
      </c>
      <c r="E18" s="167"/>
      <c r="F18" s="167"/>
      <c r="G18" s="167"/>
      <c r="H18" s="167"/>
      <c r="I18" s="167"/>
      <c r="J18" s="167"/>
      <c r="K18" s="168"/>
    </row>
    <row r="19" spans="2:18" ht="25" customHeight="1" x14ac:dyDescent="0.35">
      <c r="B19" s="181"/>
      <c r="C19" s="180"/>
      <c r="D19" s="180"/>
      <c r="E19" s="180"/>
      <c r="F19" s="180"/>
      <c r="G19" s="180"/>
      <c r="H19" s="180"/>
      <c r="I19" s="180"/>
      <c r="J19" s="180"/>
      <c r="K19" s="183"/>
    </row>
    <row r="20" spans="2:18" ht="10" customHeight="1" x14ac:dyDescent="0.35">
      <c r="B20" s="11"/>
      <c r="C20" s="5"/>
      <c r="D20" s="169"/>
      <c r="E20" s="169"/>
      <c r="F20" s="169"/>
      <c r="G20" s="169"/>
      <c r="H20" s="169"/>
      <c r="I20" s="5"/>
      <c r="J20" s="5"/>
      <c r="K20" s="4"/>
    </row>
    <row r="21" spans="2:18" ht="25" customHeight="1" x14ac:dyDescent="0.45">
      <c r="B21" s="13" t="s">
        <v>37</v>
      </c>
      <c r="C21" s="2">
        <v>4</v>
      </c>
      <c r="D21" s="178" t="s">
        <v>42</v>
      </c>
      <c r="E21" s="178"/>
      <c r="F21" s="178"/>
      <c r="G21" s="178"/>
      <c r="H21" s="178"/>
      <c r="I21" s="6"/>
      <c r="J21" s="6"/>
      <c r="K21" s="16"/>
      <c r="L21" s="9"/>
    </row>
    <row r="22" spans="2:18" ht="10" customHeight="1" x14ac:dyDescent="0.35">
      <c r="B22" s="11"/>
      <c r="C22" s="5"/>
      <c r="D22" s="5"/>
      <c r="E22" s="5"/>
      <c r="F22" s="5"/>
      <c r="G22" s="5"/>
      <c r="H22" s="5"/>
      <c r="I22" s="5"/>
      <c r="J22" s="5"/>
      <c r="K22" s="4"/>
    </row>
    <row r="23" spans="2:18" ht="25" customHeight="1" x14ac:dyDescent="0.45">
      <c r="B23" s="13" t="s">
        <v>38</v>
      </c>
      <c r="C23" s="2" t="s">
        <v>43</v>
      </c>
      <c r="D23" s="178" t="s">
        <v>44</v>
      </c>
      <c r="E23" s="178"/>
      <c r="F23" s="178"/>
      <c r="G23" s="178"/>
      <c r="H23" s="178"/>
      <c r="I23" s="6"/>
      <c r="J23" s="6"/>
      <c r="K23" s="16"/>
      <c r="L23" s="9"/>
    </row>
    <row r="24" spans="2:18" ht="10" customHeight="1" x14ac:dyDescent="0.35">
      <c r="B24" s="11"/>
      <c r="C24" s="5"/>
      <c r="D24" s="5"/>
      <c r="E24" s="5"/>
      <c r="F24" s="5"/>
      <c r="G24" s="5"/>
      <c r="H24" s="5"/>
      <c r="I24" s="5"/>
      <c r="J24" s="5"/>
      <c r="K24" s="4"/>
    </row>
    <row r="25" spans="2:18" ht="25" customHeight="1" x14ac:dyDescent="0.45">
      <c r="B25" s="13" t="s">
        <v>39</v>
      </c>
      <c r="C25" s="2">
        <v>6.4000000000000003E-3</v>
      </c>
      <c r="D25" s="178" t="s">
        <v>45</v>
      </c>
      <c r="E25" s="178"/>
      <c r="F25" s="178"/>
      <c r="G25" s="178"/>
      <c r="H25" s="178"/>
      <c r="I25" s="6"/>
      <c r="J25" s="6"/>
      <c r="K25" s="16"/>
      <c r="R25" s="9"/>
    </row>
    <row r="26" spans="2:18" ht="10" customHeight="1" x14ac:dyDescent="0.35">
      <c r="B26" s="11"/>
      <c r="C26" s="5"/>
      <c r="D26" s="5"/>
      <c r="E26" s="5"/>
      <c r="F26" s="5"/>
      <c r="G26" s="5"/>
      <c r="H26" s="5"/>
      <c r="I26" s="5"/>
      <c r="J26" s="5"/>
      <c r="K26" s="4"/>
    </row>
    <row r="27" spans="2:18" ht="25" customHeight="1" x14ac:dyDescent="0.35">
      <c r="B27" s="13" t="s">
        <v>40</v>
      </c>
      <c r="C27" s="2">
        <v>1</v>
      </c>
      <c r="D27" s="178" t="s">
        <v>46</v>
      </c>
      <c r="E27" s="178"/>
      <c r="F27" s="178"/>
      <c r="G27" s="178"/>
      <c r="H27" s="178"/>
      <c r="I27" s="178"/>
      <c r="J27" s="178"/>
      <c r="K27" s="179"/>
    </row>
    <row r="28" spans="2:18" ht="10" customHeight="1" x14ac:dyDescent="0.35">
      <c r="B28" s="11"/>
      <c r="C28" s="5"/>
      <c r="D28" s="5"/>
      <c r="E28" s="5"/>
      <c r="F28" s="5"/>
      <c r="G28" s="5"/>
      <c r="H28" s="5"/>
      <c r="I28" s="5"/>
      <c r="J28" s="5"/>
      <c r="K28" s="4"/>
    </row>
    <row r="29" spans="2:18" ht="25" customHeight="1" x14ac:dyDescent="0.35">
      <c r="B29" s="14" t="s">
        <v>50</v>
      </c>
      <c r="C29" s="2">
        <v>1</v>
      </c>
      <c r="D29" s="178" t="s">
        <v>47</v>
      </c>
      <c r="E29" s="178"/>
      <c r="F29" s="178"/>
      <c r="G29" s="178"/>
      <c r="H29" s="178"/>
      <c r="I29" s="178"/>
      <c r="J29" s="178"/>
      <c r="K29" s="179"/>
    </row>
    <row r="30" spans="2:18" ht="10" customHeight="1" x14ac:dyDescent="0.35">
      <c r="B30" s="11"/>
      <c r="C30" s="5"/>
      <c r="D30" s="5"/>
      <c r="E30" s="5"/>
      <c r="F30" s="5"/>
      <c r="G30" s="5"/>
      <c r="H30" s="5"/>
      <c r="I30" s="5"/>
      <c r="J30" s="5"/>
      <c r="K30" s="4"/>
    </row>
    <row r="31" spans="2:18" ht="25" customHeight="1" x14ac:dyDescent="0.35">
      <c r="B31" s="13" t="s">
        <v>48</v>
      </c>
      <c r="C31" s="2" t="s">
        <v>43</v>
      </c>
      <c r="D31" s="178" t="s">
        <v>54</v>
      </c>
      <c r="E31" s="178"/>
      <c r="F31" s="178"/>
      <c r="G31" s="178"/>
      <c r="H31" s="178"/>
      <c r="I31" s="178"/>
      <c r="J31" s="178"/>
      <c r="K31" s="179"/>
    </row>
    <row r="32" spans="2:18" ht="10" customHeight="1" x14ac:dyDescent="0.35">
      <c r="B32" s="11"/>
      <c r="C32" s="5"/>
      <c r="D32" s="5"/>
      <c r="E32" s="5"/>
      <c r="F32" s="5"/>
      <c r="G32" s="5"/>
      <c r="H32" s="5"/>
      <c r="I32" s="5"/>
      <c r="J32" s="5"/>
      <c r="K32" s="4"/>
    </row>
    <row r="33" spans="2:11" ht="25" customHeight="1" x14ac:dyDescent="0.35">
      <c r="B33" s="13" t="s">
        <v>51</v>
      </c>
      <c r="C33" s="2" t="s">
        <v>43</v>
      </c>
      <c r="D33" s="178" t="s">
        <v>49</v>
      </c>
      <c r="E33" s="178"/>
      <c r="F33" s="178"/>
      <c r="G33" s="178"/>
      <c r="H33" s="178"/>
      <c r="I33" s="178"/>
      <c r="J33" s="178"/>
      <c r="K33" s="179"/>
    </row>
    <row r="34" spans="2:11" ht="10" customHeight="1" x14ac:dyDescent="0.35">
      <c r="B34" s="11"/>
      <c r="C34" s="5"/>
      <c r="D34" s="5"/>
      <c r="E34" s="5"/>
      <c r="F34" s="5"/>
      <c r="G34" s="5"/>
      <c r="H34" s="5"/>
      <c r="I34" s="5"/>
      <c r="J34" s="5"/>
      <c r="K34" s="4"/>
    </row>
    <row r="35" spans="2:11" ht="25" customHeight="1" thickBot="1" x14ac:dyDescent="0.4">
      <c r="B35" s="15" t="s">
        <v>52</v>
      </c>
      <c r="C35" s="3">
        <v>0</v>
      </c>
      <c r="D35" s="185" t="s">
        <v>53</v>
      </c>
      <c r="E35" s="185"/>
      <c r="F35" s="185"/>
      <c r="G35" s="185"/>
      <c r="H35" s="185"/>
      <c r="I35" s="185"/>
      <c r="J35" s="185"/>
      <c r="K35" s="186"/>
    </row>
    <row r="36" spans="2:11" ht="10" customHeight="1" thickBot="1" x14ac:dyDescent="0.4"/>
    <row r="37" spans="2:11" ht="25" customHeight="1" x14ac:dyDescent="0.35">
      <c r="B37" s="73" t="s">
        <v>57</v>
      </c>
      <c r="C37" s="74"/>
      <c r="D37" s="74"/>
      <c r="E37" s="74"/>
      <c r="F37" s="74"/>
      <c r="G37" s="74"/>
      <c r="H37" s="74"/>
      <c r="I37" s="74"/>
      <c r="J37" s="74"/>
      <c r="K37" s="75"/>
    </row>
    <row r="38" spans="2:11" ht="25" customHeight="1" x14ac:dyDescent="0.35">
      <c r="B38" s="76"/>
      <c r="C38" s="77"/>
      <c r="D38" s="77"/>
      <c r="E38" s="77"/>
      <c r="F38" s="77"/>
      <c r="G38" s="77"/>
      <c r="H38" s="77"/>
      <c r="I38" s="77"/>
      <c r="J38" s="77"/>
      <c r="K38" s="78"/>
    </row>
    <row r="39" spans="2:11" ht="10" customHeight="1" x14ac:dyDescent="0.35">
      <c r="B39" s="11"/>
      <c r="C39" s="5"/>
      <c r="D39" s="5"/>
      <c r="E39" s="5"/>
      <c r="F39" s="5"/>
      <c r="G39" s="5"/>
      <c r="H39" s="5"/>
      <c r="I39" s="5"/>
      <c r="J39" s="5"/>
      <c r="K39" s="4"/>
    </row>
    <row r="40" spans="2:11" ht="25" customHeight="1" x14ac:dyDescent="0.35">
      <c r="B40" s="173" t="s">
        <v>58</v>
      </c>
      <c r="C40" s="162" t="s">
        <v>59</v>
      </c>
      <c r="D40" s="162"/>
      <c r="E40" s="162"/>
      <c r="F40" s="162"/>
      <c r="G40" s="162"/>
      <c r="H40" s="162"/>
      <c r="I40" s="162"/>
      <c r="J40" s="162"/>
      <c r="K40" s="163"/>
    </row>
    <row r="41" spans="2:11" ht="25" customHeight="1" x14ac:dyDescent="0.35">
      <c r="B41" s="174"/>
      <c r="C41" s="165"/>
      <c r="D41" s="165"/>
      <c r="E41" s="165"/>
      <c r="F41" s="165"/>
      <c r="G41" s="165"/>
      <c r="H41" s="165"/>
      <c r="I41" s="165"/>
      <c r="J41" s="165"/>
      <c r="K41" s="166"/>
    </row>
    <row r="42" spans="2:11" ht="25" customHeight="1" x14ac:dyDescent="0.35">
      <c r="B42" s="181"/>
      <c r="C42" s="182"/>
      <c r="D42" s="182"/>
      <c r="E42" s="182"/>
      <c r="F42" s="182"/>
      <c r="G42" s="182"/>
      <c r="H42" s="182"/>
      <c r="I42" s="182"/>
      <c r="J42" s="182"/>
      <c r="K42" s="184"/>
    </row>
    <row r="43" spans="2:11" ht="10" customHeight="1" x14ac:dyDescent="0.35">
      <c r="B43" s="11"/>
      <c r="C43" s="5"/>
      <c r="D43" s="5"/>
      <c r="E43" s="5"/>
      <c r="F43" s="5"/>
      <c r="G43" s="5"/>
      <c r="H43" s="5"/>
      <c r="I43" s="5"/>
      <c r="J43" s="5"/>
      <c r="K43" s="4"/>
    </row>
    <row r="44" spans="2:11" ht="25" customHeight="1" x14ac:dyDescent="0.35">
      <c r="B44" s="173" t="s">
        <v>60</v>
      </c>
      <c r="C44" s="162" t="s">
        <v>61</v>
      </c>
      <c r="D44" s="167"/>
      <c r="E44" s="167"/>
      <c r="F44" s="167"/>
      <c r="G44" s="167"/>
      <c r="H44" s="167"/>
      <c r="I44" s="167"/>
      <c r="J44" s="167"/>
      <c r="K44" s="168"/>
    </row>
    <row r="45" spans="2:11" ht="25" customHeight="1" x14ac:dyDescent="0.35">
      <c r="B45" s="174"/>
      <c r="C45" s="169"/>
      <c r="D45" s="169"/>
      <c r="E45" s="169"/>
      <c r="F45" s="169"/>
      <c r="G45" s="169"/>
      <c r="H45" s="169"/>
      <c r="I45" s="169"/>
      <c r="J45" s="169"/>
      <c r="K45" s="170"/>
    </row>
    <row r="46" spans="2:11" ht="25" customHeight="1" thickBot="1" x14ac:dyDescent="0.4">
      <c r="B46" s="175"/>
      <c r="C46" s="171"/>
      <c r="D46" s="171"/>
      <c r="E46" s="171"/>
      <c r="F46" s="171"/>
      <c r="G46" s="171"/>
      <c r="H46" s="171"/>
      <c r="I46" s="171"/>
      <c r="J46" s="171"/>
      <c r="K46" s="172"/>
    </row>
    <row r="47" spans="2:11" ht="10" customHeight="1" thickBot="1" x14ac:dyDescent="0.4"/>
    <row r="48" spans="2:11" ht="25" customHeight="1" x14ac:dyDescent="0.35">
      <c r="B48" s="73" t="s">
        <v>62</v>
      </c>
      <c r="C48" s="74"/>
      <c r="D48" s="74"/>
      <c r="E48" s="74"/>
      <c r="F48" s="74"/>
      <c r="G48" s="74"/>
      <c r="H48" s="74"/>
      <c r="I48" s="74"/>
      <c r="J48" s="74"/>
      <c r="K48" s="75"/>
    </row>
    <row r="49" spans="2:11" ht="25" customHeight="1" x14ac:dyDescent="0.35">
      <c r="B49" s="158"/>
      <c r="C49" s="159"/>
      <c r="D49" s="159"/>
      <c r="E49" s="159"/>
      <c r="F49" s="159"/>
      <c r="G49" s="159"/>
      <c r="H49" s="159"/>
      <c r="I49" s="159"/>
      <c r="J49" s="159"/>
      <c r="K49" s="160"/>
    </row>
    <row r="50" spans="2:11" ht="10" customHeight="1" x14ac:dyDescent="0.35">
      <c r="B50" s="11"/>
      <c r="C50" s="5"/>
      <c r="D50" s="5"/>
      <c r="E50" s="5"/>
      <c r="F50" s="5"/>
      <c r="G50" s="5"/>
      <c r="H50" s="5"/>
      <c r="I50" s="5"/>
      <c r="J50" s="5"/>
      <c r="K50" s="4"/>
    </row>
    <row r="51" spans="2:11" ht="25" customHeight="1" x14ac:dyDescent="0.35">
      <c r="B51" s="161" t="s">
        <v>63</v>
      </c>
      <c r="C51" s="162"/>
      <c r="D51" s="162"/>
      <c r="E51" s="162"/>
      <c r="F51" s="162"/>
      <c r="G51" s="162"/>
      <c r="H51" s="162"/>
      <c r="I51" s="162"/>
      <c r="J51" s="162"/>
      <c r="K51" s="163"/>
    </row>
    <row r="52" spans="2:11" ht="25" customHeight="1" x14ac:dyDescent="0.35">
      <c r="B52" s="164"/>
      <c r="C52" s="165"/>
      <c r="D52" s="165"/>
      <c r="E52" s="165"/>
      <c r="F52" s="165"/>
      <c r="G52" s="165"/>
      <c r="H52" s="165"/>
      <c r="I52" s="165"/>
      <c r="J52" s="165"/>
      <c r="K52" s="166"/>
    </row>
    <row r="53" spans="2:11" ht="25" customHeight="1" thickBot="1" x14ac:dyDescent="0.4">
      <c r="B53" s="24"/>
      <c r="C53" s="25"/>
      <c r="D53" s="25"/>
      <c r="E53" s="25"/>
      <c r="F53" s="25"/>
      <c r="G53" s="25"/>
      <c r="H53" s="25"/>
      <c r="I53" s="25"/>
      <c r="J53" s="25"/>
      <c r="K53" s="26"/>
    </row>
  </sheetData>
  <sheetProtection algorithmName="SHA-512" hashValue="EOiIaa/mecvjX19Ntfmeg/5SXAen8wpIdodeNhf5gpqajs1ISatox5UeC7hrrkggMrR6zET58iQytWS0igrGLw==" saltValue="ErqZovxYmvfLE9PI315awA==" spinCount="100000" sheet="1" objects="1" scenarios="1" selectLockedCells="1"/>
  <mergeCells count="26">
    <mergeCell ref="D23:H23"/>
    <mergeCell ref="D25:H25"/>
    <mergeCell ref="B37:K38"/>
    <mergeCell ref="C40:K42"/>
    <mergeCell ref="B40:B42"/>
    <mergeCell ref="D35:K35"/>
    <mergeCell ref="D31:K31"/>
    <mergeCell ref="D33:K33"/>
    <mergeCell ref="D27:K27"/>
    <mergeCell ref="D29:K29"/>
    <mergeCell ref="B48:K49"/>
    <mergeCell ref="B51:K52"/>
    <mergeCell ref="C44:K46"/>
    <mergeCell ref="B44:B46"/>
    <mergeCell ref="B2:K3"/>
    <mergeCell ref="D8:K8"/>
    <mergeCell ref="D10:K10"/>
    <mergeCell ref="D20:H20"/>
    <mergeCell ref="C12:C14"/>
    <mergeCell ref="B12:B14"/>
    <mergeCell ref="D12:H14"/>
    <mergeCell ref="D16:K16"/>
    <mergeCell ref="B18:B19"/>
    <mergeCell ref="C18:C19"/>
    <mergeCell ref="D18:K19"/>
    <mergeCell ref="D21:H21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1</xdr:col>
                <xdr:colOff>298450</xdr:colOff>
                <xdr:row>3</xdr:row>
                <xdr:rowOff>146050</xdr:rowOff>
              </from>
              <to>
                <xdr:col>10</xdr:col>
                <xdr:colOff>533400</xdr:colOff>
                <xdr:row>6</xdr:row>
                <xdr:rowOff>165100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1" r:id="rId6">
          <objectPr defaultSize="0" autoPict="0" r:id="rId7">
            <anchor moveWithCells="1" sizeWithCells="1">
              <from>
                <xdr:col>8</xdr:col>
                <xdr:colOff>69850</xdr:colOff>
                <xdr:row>11</xdr:row>
                <xdr:rowOff>152400</xdr:rowOff>
              </from>
              <to>
                <xdr:col>10</xdr:col>
                <xdr:colOff>381000</xdr:colOff>
                <xdr:row>13</xdr:row>
                <xdr:rowOff>146050</xdr:rowOff>
              </to>
            </anchor>
          </objectPr>
        </oleObject>
      </mc:Choice>
      <mc:Fallback>
        <oleObject progId="Equation.3" shapeId="2051" r:id="rId6"/>
      </mc:Fallback>
    </mc:AlternateContent>
    <mc:AlternateContent xmlns:mc="http://schemas.openxmlformats.org/markup-compatibility/2006">
      <mc:Choice Requires="x14">
        <oleObject progId="Equation.3" shapeId="2052" r:id="rId8">
          <objectPr defaultSize="0" autoPict="0" r:id="rId9">
            <anchor moveWithCells="1" sizeWithCells="1">
              <from>
                <xdr:col>8</xdr:col>
                <xdr:colOff>69850</xdr:colOff>
                <xdr:row>19</xdr:row>
                <xdr:rowOff>88900</xdr:rowOff>
              </from>
              <to>
                <xdr:col>9</xdr:col>
                <xdr:colOff>361950</xdr:colOff>
                <xdr:row>21</xdr:row>
                <xdr:rowOff>38100</xdr:rowOff>
              </to>
            </anchor>
          </objectPr>
        </oleObject>
      </mc:Choice>
      <mc:Fallback>
        <oleObject progId="Equation.3" shapeId="2052" r:id="rId8"/>
      </mc:Fallback>
    </mc:AlternateContent>
    <mc:AlternateContent xmlns:mc="http://schemas.openxmlformats.org/markup-compatibility/2006">
      <mc:Choice Requires="x14">
        <oleObject progId="Equation.3" shapeId="2053" r:id="rId10">
          <objectPr defaultSize="0" autoPict="0" r:id="rId11">
            <anchor moveWithCells="1" sizeWithCells="1">
              <from>
                <xdr:col>8</xdr:col>
                <xdr:colOff>69850</xdr:colOff>
                <xdr:row>21</xdr:row>
                <xdr:rowOff>88900</xdr:rowOff>
              </from>
              <to>
                <xdr:col>9</xdr:col>
                <xdr:colOff>114300</xdr:colOff>
                <xdr:row>23</xdr:row>
                <xdr:rowOff>57150</xdr:rowOff>
              </to>
            </anchor>
          </objectPr>
        </oleObject>
      </mc:Choice>
      <mc:Fallback>
        <oleObject progId="Equation.3" shapeId="2053" r:id="rId10"/>
      </mc:Fallback>
    </mc:AlternateContent>
    <mc:AlternateContent xmlns:mc="http://schemas.openxmlformats.org/markup-compatibility/2006">
      <mc:Choice Requires="x14">
        <oleObject progId="Equation.3" shapeId="2054" r:id="rId12">
          <objectPr defaultSize="0" autoPict="0" r:id="rId13">
            <anchor moveWithCells="1" sizeWithCells="1">
              <from>
                <xdr:col>8</xdr:col>
                <xdr:colOff>69850</xdr:colOff>
                <xdr:row>23</xdr:row>
                <xdr:rowOff>95250</xdr:rowOff>
              </from>
              <to>
                <xdr:col>10</xdr:col>
                <xdr:colOff>171450</xdr:colOff>
                <xdr:row>25</xdr:row>
                <xdr:rowOff>57150</xdr:rowOff>
              </to>
            </anchor>
          </objectPr>
        </oleObject>
      </mc:Choice>
      <mc:Fallback>
        <oleObject progId="Equation.3" shapeId="2054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Aktivität (Kalibrierung)</vt:lpstr>
      <vt:lpstr>Messung</vt:lpstr>
      <vt:lpstr>Erläuterungen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Budde, Moritz</dc:creator>
  <cp:lastModifiedBy>Windows User</cp:lastModifiedBy>
  <cp:lastPrinted>2021-03-08T13:25:49Z</cp:lastPrinted>
  <dcterms:created xsi:type="dcterms:W3CDTF">2021-03-08T09:54:03Z</dcterms:created>
  <dcterms:modified xsi:type="dcterms:W3CDTF">2021-07-01T15:04:26Z</dcterms:modified>
</cp:coreProperties>
</file>